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075" windowHeight="8190" firstSheet="14" activeTab="16"/>
  </bookViews>
  <sheets>
    <sheet name="งบแสดงฐานะการเงิน" sheetId="1" r:id="rId1"/>
    <sheet name="งบแสดงผลการดำเนินงาน" sheetId="2" r:id="rId2"/>
    <sheet name="งบทรัพย์สิน" sheetId="3" r:id="rId3"/>
    <sheet name="หมายเหตุ 3 " sheetId="4" r:id="rId4"/>
    <sheet name="หมายเหตุ 5" sheetId="5" r:id="rId5"/>
    <sheet name="หมายเหตุ 8" sheetId="6" r:id="rId6"/>
    <sheet name="รายจ่ายเงินทุนสำรองเงินสะสม" sheetId="19" r:id="rId7"/>
    <sheet name="รายจ่ายเงินสะสม" sheetId="7" r:id="rId8"/>
    <sheet name="หมายเหตุ 7" sheetId="8" r:id="rId9"/>
    <sheet name="หมายเหตุ 6" sheetId="9" r:id="rId10"/>
    <sheet name="งบแสดงผลการดำเนินงานเงินสะสม" sheetId="12" r:id="rId11"/>
    <sheet name="งบทดลองหลังปิดบัญชี" sheetId="14" r:id="rId12"/>
    <sheet name="รับ-จ่าย 59" sheetId="15" r:id="rId13"/>
    <sheet name="งบทดลองก่อนปิดบัญชี" sheetId="16" r:id="rId14"/>
    <sheet name="รายรับจริง" sheetId="17" r:id="rId15"/>
    <sheet name="รายละเอียดเงินรอคืนจังหวัด" sheetId="18" r:id="rId16"/>
    <sheet name="ลน.เศรษฐกิจชุมชน" sheetId="20" r:id="rId17"/>
    <sheet name="Sheet2" sheetId="21" r:id="rId18"/>
  </sheets>
  <externalReferences>
    <externalReference r:id="rId19"/>
    <externalReference r:id="rId20"/>
    <externalReference r:id="rId21"/>
    <externalReference r:id="rId22"/>
    <externalReference r:id="rId23"/>
  </externalReferences>
  <calcPr calcId="125725"/>
</workbook>
</file>

<file path=xl/calcChain.xml><?xml version="1.0" encoding="utf-8"?>
<calcChain xmlns="http://schemas.openxmlformats.org/spreadsheetml/2006/main">
  <c r="F13" i="20"/>
  <c r="C30" i="2"/>
  <c r="C30" i="12"/>
  <c r="D17" i="6"/>
  <c r="E9" i="19"/>
  <c r="E10"/>
  <c r="E11"/>
  <c r="E12"/>
  <c r="E13"/>
  <c r="E14"/>
  <c r="E15"/>
  <c r="E16"/>
  <c r="E17"/>
  <c r="E18"/>
  <c r="E19"/>
  <c r="E8"/>
  <c r="D19"/>
  <c r="C19"/>
  <c r="M20" i="12"/>
  <c r="I20"/>
  <c r="G20"/>
  <c r="H20"/>
  <c r="H20" i="2"/>
  <c r="E11" i="7"/>
  <c r="C19"/>
  <c r="E18"/>
  <c r="E9"/>
  <c r="E15"/>
  <c r="G24" i="9"/>
  <c r="D15" i="5"/>
  <c r="C15"/>
  <c r="D20" i="12"/>
  <c r="B8" i="18"/>
  <c r="F144" i="15"/>
  <c r="E144"/>
  <c r="D144"/>
  <c r="F143"/>
  <c r="E143"/>
  <c r="D143"/>
  <c r="D142"/>
  <c r="D141"/>
  <c r="D140"/>
  <c r="D139"/>
  <c r="G138"/>
  <c r="D138" s="1"/>
  <c r="D137"/>
  <c r="G136"/>
  <c r="G145" s="1"/>
  <c r="D136"/>
  <c r="D135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G116"/>
  <c r="D116"/>
  <c r="A115"/>
  <c r="A146" s="1"/>
  <c r="D114"/>
  <c r="C114"/>
  <c r="G113"/>
  <c r="D113"/>
  <c r="C113"/>
  <c r="D112"/>
  <c r="B112"/>
  <c r="C112" s="1"/>
  <c r="D111"/>
  <c r="B111"/>
  <c r="C111" s="1"/>
  <c r="D110"/>
  <c r="C110"/>
  <c r="D109"/>
  <c r="C109"/>
  <c r="D108"/>
  <c r="B108"/>
  <c r="B115" s="1"/>
  <c r="B146" s="1"/>
  <c r="D107"/>
  <c r="C107"/>
  <c r="D106"/>
  <c r="C106"/>
  <c r="D105"/>
  <c r="C105"/>
  <c r="D104"/>
  <c r="C104"/>
  <c r="F53"/>
  <c r="E53"/>
  <c r="D53"/>
  <c r="F52"/>
  <c r="E52"/>
  <c r="D52"/>
  <c r="F51"/>
  <c r="E51"/>
  <c r="D51"/>
  <c r="F50"/>
  <c r="D50"/>
  <c r="F49"/>
  <c r="E49"/>
  <c r="D49"/>
  <c r="D48"/>
  <c r="D47"/>
  <c r="D46"/>
  <c r="G45"/>
  <c r="G56" s="1"/>
  <c r="D45"/>
  <c r="D44"/>
  <c r="D43"/>
  <c r="D42"/>
  <c r="D41"/>
  <c r="D40"/>
  <c r="D39"/>
  <c r="D38"/>
  <c r="D56" s="1"/>
  <c r="D35"/>
  <c r="D34"/>
  <c r="D33"/>
  <c r="D32"/>
  <c r="D31"/>
  <c r="D30"/>
  <c r="D29"/>
  <c r="D28"/>
  <c r="D27"/>
  <c r="D26"/>
  <c r="D25"/>
  <c r="D24"/>
  <c r="D23"/>
  <c r="D22"/>
  <c r="D21"/>
  <c r="D20"/>
  <c r="G19"/>
  <c r="D19" s="1"/>
  <c r="C19"/>
  <c r="B18"/>
  <c r="B37" s="1"/>
  <c r="B58" s="1"/>
  <c r="G17"/>
  <c r="D17" s="1"/>
  <c r="C17"/>
  <c r="A17"/>
  <c r="D16"/>
  <c r="A16"/>
  <c r="C16" s="1"/>
  <c r="G15"/>
  <c r="G18" s="1"/>
  <c r="G37" s="1"/>
  <c r="D15"/>
  <c r="A15"/>
  <c r="C15" s="1"/>
  <c r="D14"/>
  <c r="C14"/>
  <c r="A14"/>
  <c r="D13"/>
  <c r="A13"/>
  <c r="C13" s="1"/>
  <c r="D12"/>
  <c r="C12"/>
  <c r="A12"/>
  <c r="D11"/>
  <c r="A11"/>
  <c r="C11" s="1"/>
  <c r="D10"/>
  <c r="D18" s="1"/>
  <c r="D37" s="1"/>
  <c r="D58" s="1"/>
  <c r="C10"/>
  <c r="A10"/>
  <c r="A18" s="1"/>
  <c r="A37" s="1"/>
  <c r="A58" s="1"/>
  <c r="G8"/>
  <c r="A1"/>
  <c r="D19" i="7"/>
  <c r="D27" i="14"/>
  <c r="C27"/>
  <c r="N20" i="2"/>
  <c r="B8" i="6"/>
  <c r="C9" s="1"/>
  <c r="D13" s="1"/>
  <c r="D19" s="1"/>
  <c r="B16" i="8"/>
  <c r="B30" i="12"/>
  <c r="N20"/>
  <c r="L20"/>
  <c r="K20"/>
  <c r="J20"/>
  <c r="F20"/>
  <c r="E20"/>
  <c r="B20"/>
  <c r="C20"/>
  <c r="C27" i="1"/>
  <c r="C23"/>
  <c r="C14"/>
  <c r="C16" s="1"/>
  <c r="D25" i="6"/>
  <c r="F15" i="4"/>
  <c r="D25" i="3"/>
  <c r="B25"/>
  <c r="C18" i="2"/>
  <c r="C20" s="1"/>
  <c r="G20"/>
  <c r="B30"/>
  <c r="M20"/>
  <c r="L20"/>
  <c r="K20"/>
  <c r="J20"/>
  <c r="I20"/>
  <c r="F20"/>
  <c r="E20"/>
  <c r="D20"/>
  <c r="B20"/>
  <c r="C31" i="12" l="1"/>
  <c r="E19" i="7"/>
  <c r="C18" i="15"/>
  <c r="C37" s="1"/>
  <c r="C58" s="1"/>
  <c r="G58"/>
  <c r="D115"/>
  <c r="D145"/>
  <c r="G115"/>
  <c r="G146" s="1"/>
  <c r="C108"/>
  <c r="C115" s="1"/>
  <c r="C146" s="1"/>
  <c r="C28" i="1"/>
  <c r="C31" i="2"/>
  <c r="D146" i="15" l="1"/>
  <c r="D148" s="1"/>
  <c r="G148"/>
  <c r="G150"/>
  <c r="D150" l="1"/>
</calcChain>
</file>

<file path=xl/comments1.xml><?xml version="1.0" encoding="utf-8"?>
<comments xmlns="http://schemas.openxmlformats.org/spreadsheetml/2006/main">
  <authors>
    <author>HAPPY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กรอกยอดเงินงบประมาณ + โอนเพิ่ม - โอนลด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ยอดเงินสดและเงินฝากธนาคาร ณ วันที่ 30 กันยายน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0" authorId="0">
      <text>
        <r>
          <rPr>
            <b/>
            <sz val="9"/>
            <color indexed="81"/>
            <rFont val="Tahoma"/>
            <family val="2"/>
          </rPr>
          <t>กรอกยอดเงินอุดหนุนฯ ที่ได้รับการแจ้งจัดสรรงบประมาณตั้งแต่ต้นปีจนถึงปัจจุบัน</t>
        </r>
      </text>
    </comment>
  </commentList>
</comments>
</file>

<file path=xl/sharedStrings.xml><?xml version="1.0" encoding="utf-8"?>
<sst xmlns="http://schemas.openxmlformats.org/spreadsheetml/2006/main" count="861" uniqueCount="461">
  <si>
    <t>องค์การบริหารส่วนตำบลนาไม้ไผ่</t>
  </si>
  <si>
    <t>งบแสดงฐานะการเงิน</t>
  </si>
  <si>
    <t>หมายเหตุ</t>
  </si>
  <si>
    <t>ทรัพย์สินตามงบทรัพย์สิน</t>
  </si>
  <si>
    <t>หน่วย: บาท</t>
  </si>
  <si>
    <t>สินทรัพย์</t>
  </si>
  <si>
    <t xml:space="preserve">        สินทรัพย์หมุนเวียน</t>
  </si>
  <si>
    <t xml:space="preserve">                เงินสดและเงินฝากธนาคาร</t>
  </si>
  <si>
    <t xml:space="preserve">                ลูกหนี้ค่าภาษี</t>
  </si>
  <si>
    <t xml:space="preserve">                ลูกหนี้เงินทุนโครงการเศรษฐกิจชุมชน</t>
  </si>
  <si>
    <t xml:space="preserve">                รวมสินทรัพย์หมุนเวียน</t>
  </si>
  <si>
    <t xml:space="preserve">        สินทรัพย์ไม่หมุนเวียน</t>
  </si>
  <si>
    <t>-</t>
  </si>
  <si>
    <t>รวมสินทรัพย์</t>
  </si>
  <si>
    <t>ทุนทรัพย์สิน</t>
  </si>
  <si>
    <t>หนี้สิน</t>
  </si>
  <si>
    <t xml:space="preserve">        หนี้สินหมุนเวียน</t>
  </si>
  <si>
    <t xml:space="preserve">                รายจ่ายค้างจ่าย</t>
  </si>
  <si>
    <t xml:space="preserve">                เงินรับฝาก</t>
  </si>
  <si>
    <t xml:space="preserve">                รวมหนิ้สินหมุนเวียน</t>
  </si>
  <si>
    <t>เงินสะสม</t>
  </si>
  <si>
    <t xml:space="preserve">        เงินสะสม</t>
  </si>
  <si>
    <t xml:space="preserve">        เงินทุนสำรองเงินสะสม</t>
  </si>
  <si>
    <t xml:space="preserve">        รวมเงินสะสม</t>
  </si>
  <si>
    <t>รวมหนี้สินและเงินสะสม</t>
  </si>
  <si>
    <t xml:space="preserve">        หมายเหตุประกอบงบแสดงฐานะการเงินเป็นส่วนหนึ่งของงบการเงินนี้</t>
  </si>
  <si>
    <t>................................................</t>
  </si>
  <si>
    <t xml:space="preserve">    ผู้อำนวยการกองคลัง</t>
  </si>
  <si>
    <t>.............................................................                     ............................................................</t>
  </si>
  <si>
    <t>งบแสดงผลการดำเนินงานจ่ายจากเงินรายรับ</t>
  </si>
  <si>
    <t>รายการ</t>
  </si>
  <si>
    <t>ประมาณการ</t>
  </si>
  <si>
    <t>รวม</t>
  </si>
  <si>
    <t>บริหารงาน</t>
  </si>
  <si>
    <t>ทั่วไป</t>
  </si>
  <si>
    <t>การศึกษา</t>
  </si>
  <si>
    <t>ความสงบ</t>
  </si>
  <si>
    <t>ภายใน</t>
  </si>
  <si>
    <t>เคหะ</t>
  </si>
  <si>
    <t>ชุมชน</t>
  </si>
  <si>
    <t>สร้างความ</t>
  </si>
  <si>
    <t>เข้มแข็ง</t>
  </si>
  <si>
    <t>ของชุมชน</t>
  </si>
  <si>
    <t>การศาสนา</t>
  </si>
  <si>
    <t>วัฒนธรรมและ</t>
  </si>
  <si>
    <t>นันทนาการ</t>
  </si>
  <si>
    <t>การเกษตร</t>
  </si>
  <si>
    <t>งบกลาง</t>
  </si>
  <si>
    <t>หน่วย:บาท</t>
  </si>
  <si>
    <t>รายจ่าย</t>
  </si>
  <si>
    <t xml:space="preserve">   งบกลาง</t>
  </si>
  <si>
    <t xml:space="preserve">   เงินเดือน(ฝ่ายการเมือง)</t>
  </si>
  <si>
    <t xml:space="preserve">   เงินเดือน(ฝ่ายประจำ)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</si>
  <si>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</si>
  <si>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</si>
  <si>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</si>
  <si>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</si>
  <si>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                 (หมายเหตุ 1)</t>
  </si>
  <si>
    <t xml:space="preserve">   ค่าที่ดินและสิ่งก่อสร้าง    (หมายเหตุ 2)</t>
  </si>
  <si>
    <t xml:space="preserve">   รายจ่ายอื่น</t>
  </si>
  <si>
    <t xml:space="preserve">   เงินอุดหนุน</t>
  </si>
  <si>
    <t>รวมรายจ่าย</t>
  </si>
  <si>
    <t>รายรับ</t>
  </si>
  <si>
    <t xml:space="preserve">   หมวดภาษีอากร</t>
  </si>
  <si>
    <t xml:space="preserve">   หมวดค่าธรรมเนียม ค่าปรับและใบอนุญาต</t>
  </si>
  <si>
    <t xml:space="preserve">   หมวดรายได้จากทรัพย์สิน</t>
  </si>
  <si>
    <t xml:space="preserve">   หมวดรายได้จากสาธารณูปโภค</t>
  </si>
  <si>
    <t xml:space="preserve">   หมวดรายได้เบ็ดเตล็ด</t>
  </si>
  <si>
    <t xml:space="preserve">   หมวดภาษีจัดสรร</t>
  </si>
  <si>
    <t xml:space="preserve">   หมวดเงินอุดหนุนทั่วไป</t>
  </si>
  <si>
    <t xml:space="preserve">   หมวดเงินอุดหนุนระบุวัตถุประสงค์/เฉพาะกิจ</t>
  </si>
  <si>
    <t>รวมรายรับ</t>
  </si>
  <si>
    <t>รายรับ(สูง)กว่ารายจ่าย</t>
  </si>
  <si>
    <t>นายกองค์การบริหารส่วนตำบลนาไม้ไผ่</t>
  </si>
  <si>
    <t>..................................................</t>
  </si>
  <si>
    <t>.................................................................</t>
  </si>
  <si>
    <t xml:space="preserve">      ปลัดองค์การบริหารส่วนตำบลนาไม้ไผ่</t>
  </si>
  <si>
    <t>.............................................</t>
  </si>
  <si>
    <t xml:space="preserve">      ผู้อำนวยการกองคลัง</t>
  </si>
  <si>
    <t>สาธารณสุข</t>
  </si>
  <si>
    <t>หมายเหตุประกอบงบแสดงฐานะการเงิน</t>
  </si>
  <si>
    <t>หมายเหตุ 2 งบทรัพย์สิน</t>
  </si>
  <si>
    <t>ประเภททรัพย์สิน</t>
  </si>
  <si>
    <t>ราคารทรัพย์สิน</t>
  </si>
  <si>
    <t>แหล่งทีมาของทรัพย์สินทั้งหมด</t>
  </si>
  <si>
    <t>ชื่อ</t>
  </si>
  <si>
    <t>จำนวนเงิน</t>
  </si>
  <si>
    <t>ก. อสังหาริมทรัพย์</t>
  </si>
  <si>
    <t xml:space="preserve">     ที่ดิน</t>
  </si>
  <si>
    <t xml:space="preserve">     อาคาร</t>
  </si>
  <si>
    <t>ก.รายได้ของ อบต.</t>
  </si>
  <si>
    <t>ข.เงินอุดหนุนจากรัฐบาล</t>
  </si>
  <si>
    <t>ค.เงินอุดหนุนเฉพาะกิจ</t>
  </si>
  <si>
    <t>ข. สังหาริมทรัพย์</t>
  </si>
  <si>
    <t xml:space="preserve"> </t>
  </si>
  <si>
    <t>..............................................................</t>
  </si>
  <si>
    <t xml:space="preserve">              ปลัดองค์การบริหารส่วนตำบลนาไม้ไผ่</t>
  </si>
  <si>
    <t xml:space="preserve">               .............................................................</t>
  </si>
  <si>
    <t>...............................................</t>
  </si>
  <si>
    <t xml:space="preserve">        ผู้อำนวยการกองคลัง</t>
  </si>
  <si>
    <t>หมายเหตุ 3 เงินสดและเงินฝากธนาคาร</t>
  </si>
  <si>
    <t xml:space="preserve">       เงินสด</t>
  </si>
  <si>
    <t xml:space="preserve">       เงินฝากธนาคาร</t>
  </si>
  <si>
    <t>กรุงไทย</t>
  </si>
  <si>
    <t>ธกส.</t>
  </si>
  <si>
    <t>ออมสิน</t>
  </si>
  <si>
    <t>ประเภทประจำ</t>
  </si>
  <si>
    <t>ประเภทออมทรัพย์</t>
  </si>
  <si>
    <t>เลขที่</t>
  </si>
  <si>
    <t>802-0-30107-0</t>
  </si>
  <si>
    <t>820-0-00551-8</t>
  </si>
  <si>
    <t>01-115-2-22917-3</t>
  </si>
  <si>
    <t>01-115-2-31320-7</t>
  </si>
  <si>
    <t>02-002-8-51062-9</t>
  </si>
  <si>
    <t>01-115-2-74384-8</t>
  </si>
  <si>
    <t>09-6002-36-00729-6</t>
  </si>
  <si>
    <t>หน่วย : บาท</t>
  </si>
  <si>
    <t xml:space="preserve">หมายเหตุ 5 ลูกหนี้ค่าภาษี </t>
  </si>
  <si>
    <t>ประเภทลูกหนี้</t>
  </si>
  <si>
    <t>ประจำปี</t>
  </si>
  <si>
    <t>จำนวยราย</t>
  </si>
  <si>
    <t>ลูกหนี้ภาษีบำรุงท้องที่</t>
  </si>
  <si>
    <t>หมายเหตุ 8 เงินสะสม</t>
  </si>
  <si>
    <t xml:space="preserve">               รับจริงสูงกว่ารายจ่ายจริง</t>
  </si>
  <si>
    <t xml:space="preserve">    บวก      รายรับจริงสูงกว่ารายจ่ายจริงหลังหักเงินทุนสำรองเงินสะสม</t>
  </si>
  <si>
    <t xml:space="preserve">               รายจ่ายค้างจ่ายเหลือจ่าย</t>
  </si>
  <si>
    <t xml:space="preserve">    หัก       รายการปรับปรุงลูกหนี้ภาษีบำรุงท้องที่</t>
  </si>
  <si>
    <t xml:space="preserve">               จ่ายขาดเงินสะสม</t>
  </si>
  <si>
    <t>เงินสะสม ณ 30 กันยายน 2559 ประกอบด้วย</t>
  </si>
  <si>
    <t xml:space="preserve">    1          ลูกหนี้ค่าภาษีบำรุงท้องที่</t>
  </si>
  <si>
    <t xml:space="preserve">    4          เงินสะสมที่สามารถนำไปใช้ได้</t>
  </si>
  <si>
    <r>
      <t xml:space="preserve">               </t>
    </r>
    <r>
      <rPr>
        <u/>
        <sz val="16"/>
        <color theme="1"/>
        <rFont val="Angsana New"/>
        <family val="1"/>
      </rPr>
      <t>หัก</t>
    </r>
    <r>
      <rPr>
        <sz val="16"/>
        <color theme="1"/>
        <rFont val="Angsana New"/>
        <family val="1"/>
      </rPr>
      <t xml:space="preserve"> 25% ของรายรับจริงสูงกว่ารายจ่ายจริง (เงินทุนสำรองเงินสะสม)</t>
    </r>
  </si>
  <si>
    <t>รายงานรายจ่ายในการดำเนินงานที่จ่ายจากเงินสะสม</t>
  </si>
  <si>
    <t>งบ</t>
  </si>
  <si>
    <t>หมวด</t>
  </si>
  <si>
    <t>แผนงาน</t>
  </si>
  <si>
    <t>บริหารทั่วไป</t>
  </si>
  <si>
    <t>เคหะและชุมชน</t>
  </si>
  <si>
    <t>งบบุคลากร</t>
  </si>
  <si>
    <t>เงินเดือน(ฝ่ายการเมือง)</t>
  </si>
  <si>
    <t>เงินเดือน(ฝ่ายประจำ)</t>
  </si>
  <si>
    <t>งบดำเนินการ</t>
  </si>
  <si>
    <t>ค่าตอบแทน</t>
  </si>
  <si>
    <t>ค่าใช้สอย</t>
  </si>
  <si>
    <t>ค่าวัสดุ</t>
  </si>
  <si>
    <t>ค่าสาธารณูปโภค</t>
  </si>
  <si>
    <t>งบลงทุน</t>
  </si>
  <si>
    <t>ค่าครุภัณฑ์</t>
  </si>
  <si>
    <t>ค่าที่ดินและสิ่งก่อสร้าง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</si>
  <si>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</si>
  <si>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</si>
  <si>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</si>
  <si>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</si>
  <si>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หมายเหตุ 7 เงินรับฝาก</t>
  </si>
  <si>
    <t xml:space="preserve">       ภาษี หัก ณ ที่จ่าย</t>
  </si>
  <si>
    <t xml:space="preserve">       เงินประกันสัญญา</t>
  </si>
  <si>
    <t xml:space="preserve">       ค่าใช้จ่ายในการจัดเก็บภาษีบำรุงท้องที่ 5%</t>
  </si>
  <si>
    <t xml:space="preserve">       ส่วนลดในการจัดเก็บภาษีบำรุงท้องที่ 6%</t>
  </si>
  <si>
    <t xml:space="preserve">       เงินรอส่งคืนจังหวัด</t>
  </si>
  <si>
    <t>หมายเหตุ 6 รายจ่ายค้างจ่าย</t>
  </si>
  <si>
    <t>แหล่งเงิน</t>
  </si>
  <si>
    <t>งาน</t>
  </si>
  <si>
    <t>ประเภท</t>
  </si>
  <si>
    <t>โครงการ</t>
  </si>
  <si>
    <t>เงินงบประมาณ</t>
  </si>
  <si>
    <t>ค่าก่อสร้างสิ่งสาธารณูปโภค</t>
  </si>
  <si>
    <t>บริหารงานทั่วไป</t>
  </si>
  <si>
    <t>นายกองค์การบริหารส่วนตำบลนาไม้ไผ่                ปลัดองค์การบริหารส่วนตำบลนาไม้ไผ่</t>
  </si>
  <si>
    <t xml:space="preserve">                รายได้ค้างรับ</t>
  </si>
  <si>
    <t xml:space="preserve">  งบกลาง</t>
  </si>
  <si>
    <t xml:space="preserve">  เงินเดือน(ฝ่ายการเมือง)</t>
  </si>
  <si>
    <t xml:space="preserve">  เงินเดือน(ฝ่ายประจำ)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</si>
  <si>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</si>
  <si>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</si>
  <si>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</si>
  <si>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</si>
  <si>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ค่าครุภัณฑ์</t>
  </si>
  <si>
    <t xml:space="preserve">  ค่าที่ดินและสิ่งก่อสร้าง</t>
  </si>
  <si>
    <t xml:space="preserve">  รายจ่ายอื่น</t>
  </si>
  <si>
    <t xml:space="preserve">  เงินอุดหนุน</t>
  </si>
  <si>
    <t xml:space="preserve">  หมวดภาษีอาร</t>
  </si>
  <si>
    <t xml:space="preserve">  หมวดค่าธรรมเนียม ค่าปรับและใบอนุญาต</t>
  </si>
  <si>
    <t xml:space="preserve">  หมวดรายได้จากทรัพย์สิน</t>
  </si>
  <si>
    <t xml:space="preserve">  หมวดรายได้จากสาธารณูปโภค</t>
  </si>
  <si>
    <t xml:space="preserve">  หมวดรายได้เบ็ดเตล็ด</t>
  </si>
  <si>
    <t xml:space="preserve">  หมวดภาษีจัดสรร</t>
  </si>
  <si>
    <t xml:space="preserve">  หมวดเงินอุดหนุนทั่วไป</t>
  </si>
  <si>
    <t xml:space="preserve">  หมวดเงินอุดหนุนระบุวัตถุประสงค์/เฉพาะกิจ</t>
  </si>
  <si>
    <t>รายรับ(ต่ำ)กว่ารายจ่าย</t>
  </si>
  <si>
    <t>งบทดลอง(หลังปิดบัญชี)</t>
  </si>
  <si>
    <t>รหัสบัญชี</t>
  </si>
  <si>
    <t>เดบิต</t>
  </si>
  <si>
    <t>เครดิต</t>
  </si>
  <si>
    <t>เงินสด</t>
  </si>
  <si>
    <t>เงินฝากธนาคาร ธกส.สาขาที่วัง-ประเภทออมทรัพย์ 01-115-22917-3</t>
  </si>
  <si>
    <t>เงินฝากธนาคาร ธกส.สาขาที่วัง-ประเภทออมทรัพย์ 01-115-31320-7</t>
  </si>
  <si>
    <t>เงินฝากธนาคาร กรุงไทย สาขาทุ่งสง-ประเภทประจำ 815-2-03397-9</t>
  </si>
  <si>
    <t>เงินฝากธนาคาร กรุงไทย สาขาตลาดเกษตร-ประเภทออมทรัพย์ 820-2-00551-8</t>
  </si>
  <si>
    <t>เงินฝากธนาคาร ธกส.สาขาที่วัง-ประเภทออมทรัพย์ 01-971-2-43840</t>
  </si>
  <si>
    <t>เงินฝากธนาคาร ออมสิน สาขาทุ่งสง-ประเภทประจำ 08-6002-36-000729-6</t>
  </si>
  <si>
    <t>เงินฝากธนาคาร ธกส.สาขาที่วัง-ประเภทออมทรัพย์ 02-002-8-51062-9</t>
  </si>
  <si>
    <t>ลูกหนี้เงินยืม</t>
  </si>
  <si>
    <t>รายได้รัฐบาลค้างรับ</t>
  </si>
  <si>
    <t>ลูกหนี้-ภาษีโรงเรียนและที่ดิน</t>
  </si>
  <si>
    <t>ลูกหนี้-ภาษีบำรุงท้องที่</t>
  </si>
  <si>
    <t>ลูกหนี้-ภาษีป้าย</t>
  </si>
  <si>
    <t>ลูกหนี้-รายได้อื่นๆ</t>
  </si>
  <si>
    <t>ลูกหนี้-เงินทุนโครงการเศรษฐกิจชุมชน</t>
  </si>
  <si>
    <t>ลูกหนี้-อื่นๆ</t>
  </si>
  <si>
    <t>ลูกหนี้-เงินสะสม</t>
  </si>
  <si>
    <t>รายจ่ายค้างจ่าย</t>
  </si>
  <si>
    <t>เงินรับฝาก (หมายเหตุ4)</t>
  </si>
  <si>
    <t>เงินทุนสำรองเงินสะสม</t>
  </si>
  <si>
    <t xml:space="preserve">      ค่าตอบแทนแพทย์ฉุกเฉิน</t>
  </si>
  <si>
    <t xml:space="preserve">     โครงการเพิ่มประสิทธิภาพงาน ส.อบต.</t>
  </si>
  <si>
    <t xml:space="preserve">     เงินรับฝาก สปสช.</t>
  </si>
  <si>
    <t xml:space="preserve">      เงินทุนโครงการเศรษฐกิจชุมชน</t>
  </si>
  <si>
    <t xml:space="preserve">    </t>
  </si>
  <si>
    <t>รายงาน รับ - จ่ายเงิน</t>
  </si>
  <si>
    <t>จนถึงปัจจุบัน</t>
  </si>
  <si>
    <t>เงินอุดหนุนระบุ</t>
  </si>
  <si>
    <t xml:space="preserve">รวม  </t>
  </si>
  <si>
    <t>เกิดขึ้นจริง</t>
  </si>
  <si>
    <t>เดือนนี้</t>
  </si>
  <si>
    <t>(บาท)</t>
  </si>
  <si>
    <t>วัตถุประสงค์/</t>
  </si>
  <si>
    <t>ที่เกิดขึ้นจริง</t>
  </si>
  <si>
    <t>เฉพาะกิจ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</si>
  <si>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</si>
  <si>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</si>
  <si>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</si>
  <si>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</si>
  <si>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</si>
  <si>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</si>
  <si>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</si>
  <si>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</si>
  <si>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</si>
  <si>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</si>
  <si>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</si>
  <si>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โครงการก่อสร้างอาคาร ศพด.</t>
  </si>
  <si>
    <t>เงินเดือนพนักงาน</t>
  </si>
  <si>
    <t>ค่าตอบแทนพนักงาน</t>
  </si>
  <si>
    <t>เงินเพิ่มต่างๆ ของพนักงานจ้าง</t>
  </si>
  <si>
    <t>เงินสมทบกองทุนประกันสังคม</t>
  </si>
  <si>
    <t>เบี้ยยังชีพผู้สูงอายุ</t>
  </si>
  <si>
    <t>เบี้ยยังชีพผู้พิการ</t>
  </si>
  <si>
    <t>เงินสวัสดิการและบำนาญ</t>
  </si>
  <si>
    <t>โครงการแก้ไขปัญหาไฟป่า</t>
  </si>
  <si>
    <t>สื่อการเรียนการสอน</t>
  </si>
  <si>
    <t>ค่าธรรมเนียมการศึกษา</t>
  </si>
  <si>
    <t>โครงการแก้ไขปัญหายาเสพติด</t>
  </si>
  <si>
    <t>โครงการก่อสร้างระบบประปา ม.6</t>
  </si>
  <si>
    <t>โครงการพัฒนาคลังปัญญาฯ</t>
  </si>
  <si>
    <t>ค่าจัดการเรียนการสอน</t>
  </si>
  <si>
    <t>โครงการก่อสร้างระบบประปา ม.2</t>
  </si>
  <si>
    <t>ลูกหนี้ภาษีโรงเรือนและที่ดิน</t>
  </si>
  <si>
    <t>ลูกหนี้ภาษีป้าย</t>
  </si>
  <si>
    <t>ลูกหนี้รายได้อื่น ๆ</t>
  </si>
  <si>
    <t>ลูกหนี้เงินทุนโครงการเศรษฐกิจชุมชน</t>
  </si>
  <si>
    <t>ลูกหนี้อื่น ๆ</t>
  </si>
  <si>
    <t>เงินรับฝาก (หมายเหตุ 4)</t>
  </si>
  <si>
    <t xml:space="preserve"> หน้า 1 จาก 2</t>
  </si>
  <si>
    <t>- 2 -</t>
  </si>
  <si>
    <t>เงินเดือน (ฝ่ายการเมือง)</t>
  </si>
  <si>
    <t>เงินเดือน (ฝ่ายประจำ)</t>
  </si>
  <si>
    <t>รายจ่ายอื่นๆ</t>
  </si>
  <si>
    <t>รายจ่ายค้างจ่าย (หมายเหตุ 2)</t>
  </si>
  <si>
    <t>ฏีกาค้างจ่าย (หมายเหตุ 3)</t>
  </si>
  <si>
    <t>รายจ่ายผัดส่งใบสำคัญ</t>
  </si>
  <si>
    <t>รายรับสูงกว่า (ต่ำกว่า) รายจ่าย</t>
  </si>
  <si>
    <t>ยอดยกไป</t>
  </si>
  <si>
    <t>ปีงบประมาณ 2559 กันยายน 2559</t>
  </si>
  <si>
    <t>งบทดลอง</t>
  </si>
  <si>
    <t>ณ วันที่  30  กันยายน  2559</t>
  </si>
  <si>
    <t xml:space="preserve"> หน่วย : บาท </t>
  </si>
  <si>
    <t xml:space="preserve"> รายการ </t>
  </si>
  <si>
    <t xml:space="preserve"> เดบิต </t>
  </si>
  <si>
    <t xml:space="preserve"> เครดิต </t>
  </si>
  <si>
    <t xml:space="preserve"> เงินสด </t>
  </si>
  <si>
    <t xml:space="preserve"> -   </t>
  </si>
  <si>
    <t xml:space="preserve"> เงินฝากธนาคาร ธกส. สาขาที่วัง- ประเภทออมทรัพย์ 01-115-22917-3 </t>
  </si>
  <si>
    <t xml:space="preserve"> เงินฝากธนาคาร ธกส. สาขาที่วัง- ประเภทออมทรัพย์ 01-115-31320-7 </t>
  </si>
  <si>
    <t xml:space="preserve">  เงินฝากธนาคาร กรุงไทย สาขาทุ่งสง-ประเภทประจำ 815-2-03397-9 </t>
  </si>
  <si>
    <t xml:space="preserve">  เงินฝากธนาคาร กรุงไทย สาขาตลาดเกษตร-ประเภทออมทรัพย์ 820-2-00551-8 </t>
  </si>
  <si>
    <t xml:space="preserve"> เงินฝากธนาคาร ธกส. สาขาที่วัง- ประเภทออมทรัพย์ 01-971-2-43840 </t>
  </si>
  <si>
    <t xml:space="preserve">  เงินฝากธนาคาร ออมสิน สาขาทุ่งสง-ประเภทประจำ 08-6002-36-000729-6 </t>
  </si>
  <si>
    <t xml:space="preserve"> เงินฝากธนาคาร ธกส. สาขาที่วัง- ประเภทออมทรัพย์ 02-002-8-51062-9 </t>
  </si>
  <si>
    <t xml:space="preserve"> ลูกหนี้เงินยืม </t>
  </si>
  <si>
    <t xml:space="preserve"> รายได้รัฐบาลค้างรับ </t>
  </si>
  <si>
    <t xml:space="preserve"> ลูกหนี้ภาษีโรงเรือนและที่ดิน </t>
  </si>
  <si>
    <t xml:space="preserve"> ลูกหนี้ภาษีบำรุงท้องที่ </t>
  </si>
  <si>
    <t xml:space="preserve"> ลูกหนี้ภาษีป้าย </t>
  </si>
  <si>
    <t xml:space="preserve"> ลูกหนี้รายได้อื่น ๆ </t>
  </si>
  <si>
    <t xml:space="preserve"> ลูกหนี้เงินทุนโครงการเศรษฐกิจชุมชน </t>
  </si>
  <si>
    <t xml:space="preserve"> ลูกหนี้อื่น ๆ </t>
  </si>
  <si>
    <t xml:space="preserve"> เงินรายรับ (หมายเหตุ 1) </t>
  </si>
  <si>
    <t xml:space="preserve"> ลูกหนี้เงินสะสม </t>
  </si>
  <si>
    <t xml:space="preserve"> รายจ่ายค้างจ่าย (หมายเหตุ 2) </t>
  </si>
  <si>
    <t xml:space="preserve"> ฎีกาค้างจ่าย (หมายเหตุ 3) </t>
  </si>
  <si>
    <t xml:space="preserve"> รายจ่ายผัดส่งใบสำคัญ </t>
  </si>
  <si>
    <t xml:space="preserve"> เงินรับฝาก (หมายเหตุ 4) </t>
  </si>
  <si>
    <t xml:space="preserve"> เจ้าหนี้เงินสะสม </t>
  </si>
  <si>
    <t xml:space="preserve"> เงินสะสม </t>
  </si>
  <si>
    <t xml:space="preserve"> เงินทุนสำรองเงินสะสม </t>
  </si>
  <si>
    <t xml:space="preserve"> งบกลาง </t>
  </si>
  <si>
    <t xml:space="preserve"> เงินเดือน (ฝ่ายการเมือง) </t>
  </si>
  <si>
    <t xml:space="preserve"> เงินเดือน (ฝ่ายประจำ) </t>
  </si>
  <si>
    <t xml:space="preserve"> ค่าตอบแทน </t>
  </si>
  <si>
    <t xml:space="preserve"> ค่าใช้สอย </t>
  </si>
  <si>
    <t xml:space="preserve"> ค่าวัสดุ </t>
  </si>
  <si>
    <t xml:space="preserve"> ค่าสาธารณูปโภค </t>
  </si>
  <si>
    <t xml:space="preserve"> ค่าครุภัณฑ์ </t>
  </si>
  <si>
    <t xml:space="preserve"> ค่าที่ดินและสิ่งก่อสร้าง </t>
  </si>
  <si>
    <t xml:space="preserve"> รายจ่ายอื่น </t>
  </si>
  <si>
    <t xml:space="preserve"> เงินอุดหนุน </t>
  </si>
  <si>
    <t xml:space="preserve"> เงินอุดหนุนทั่วไประบุวัตถุประสงค์/เฉพาะกิจ </t>
  </si>
  <si>
    <t>รายรับจริงประกอบงบทดลองและรายงานรับ - จ่ายเงิน</t>
  </si>
  <si>
    <t>วันที่  30  กันยายน  2559</t>
  </si>
  <si>
    <t xml:space="preserve"> ประมาณการ </t>
  </si>
  <si>
    <t xml:space="preserve"> รับจริง </t>
  </si>
  <si>
    <t>รายได้จัดเก็บเอง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</si>
  <si>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</si>
  <si>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</si>
  <si>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</si>
  <si>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</si>
  <si>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หมวดค่าธรรมเนียม  ค่าปรับและใบอนุญาต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</si>
  <si>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</si>
  <si>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</si>
  <si>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</si>
  <si>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ค่าธรรมเนียมเก็บขนขยะมูลฝอย</t>
  </si>
  <si>
    <t>ค่าธรรมเนียมในการออกหนังสือรับรองการแจ้งการจัดตั้ง</t>
  </si>
  <si>
    <t>สถานที่จำหน่ายอาหาร</t>
  </si>
  <si>
    <t>ค่าธรรมเนียมปิด โปรย ติดตั้งแผ่นประกาศ หรือแผ่นปลิว</t>
  </si>
  <si>
    <t>เพื่อการโฆษณา</t>
  </si>
  <si>
    <t>ค่าธรรมเนียมจดทะเบียนพาณิชย์</t>
  </si>
  <si>
    <t>ค่าธรรมเนียมอื่น ๆ</t>
  </si>
  <si>
    <t>ค่าปรับผู้กระทำผิดกฎจราจรทางบก</t>
  </si>
  <si>
    <t>ค่าปรับการผิดสัญญา</t>
  </si>
  <si>
    <t>ค่าปรับอื่นๆ</t>
  </si>
  <si>
    <t>ค่าใบอนุญาตรับทำการเก็บ ขน สิ่งปฏิกูลหรือมูลฝอย</t>
  </si>
  <si>
    <t>ค่าใบอนุญาตประกอบการค้าสำหรับกิจการที่เป็นอันตราย</t>
  </si>
  <si>
    <t>ต่อสุขภาพ</t>
  </si>
  <si>
    <t>ค่าใบอนุญาตให้ตั้งตลาดเอกชน</t>
  </si>
  <si>
    <t>ค่าใบอนุญาตเกี่ยวกับการควบคุมอาคาร</t>
  </si>
  <si>
    <t>ค่าใบอนุญาตอื่น ๆ</t>
  </si>
  <si>
    <t>หมวดรายได้จากทรัพย์สิน</t>
  </si>
  <si>
    <t>ดอกเบี้ย</t>
  </si>
  <si>
    <t>รายได้จากทรัพย์สินอื่น ๆ</t>
  </si>
  <si>
    <t>หมวดรายได้จากสาธารณูปโภคและการพาณิชย์</t>
  </si>
  <si>
    <t>เงินช่วยเหลือจากการประปา</t>
  </si>
  <si>
    <t>รายได้จากสาธารณูปโภคอื่น ๆ</t>
  </si>
  <si>
    <t>หมวดรายได้เบ็ดเตล็ด</t>
  </si>
  <si>
    <t>ค่าจำหน่ายเศษของ</t>
  </si>
  <si>
    <t>ค่าขายแบบแปลน</t>
  </si>
  <si>
    <t>ค่ารับรองสำเนาและถ่ายเอกสาร</t>
  </si>
  <si>
    <t>รายได้เบ็ดเตล็ดอื่น ๆ</t>
  </si>
  <si>
    <t>หมวดรายได้จากทุน</t>
  </si>
  <si>
    <t>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</si>
  <si>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</si>
  <si>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</si>
  <si>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ภาษีและค่าธรรมเนียมรถยนต์หรือล้อเลื่อน</t>
  </si>
  <si>
    <t>ภาษีมูลค่าเพิ่มตาม พ.ร.บ. กำหนดแผนฯ</t>
  </si>
  <si>
    <t>ภาษีมูลค่าเพิ่มตาม พ.ร.บ. จัดสรรรายได้ฯ (1 ใน 9)</t>
  </si>
  <si>
    <t>ภาษีธุรกิจเฉพาะ</t>
  </si>
  <si>
    <t>ภาษีสุรา</t>
  </si>
  <si>
    <t>ภาษีสรรพสามิต</t>
  </si>
  <si>
    <t>ภาษีการพนัน</t>
  </si>
  <si>
    <t>ค่าภาคหลวงแร่</t>
  </si>
  <si>
    <t>ค่าภาคหลวงปิโตรเลี่ยม</t>
  </si>
  <si>
    <t>ค่าธรรมเนียมจดทะเบียนสิทธิและนิติกรรมตามประมวล</t>
  </si>
  <si>
    <t>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</si>
  <si>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</si>
  <si>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</t>
  </si>
  <si>
    <t>เงินอุดหนุนทั่วไป สำหรับ อปท. ที่มีการบริหารจัดการที่ดี</t>
  </si>
  <si>
    <t>เงินอุดหนุนทั่วไป สำหรับดำเนินการตามอำนาจหน้าที่และ</t>
  </si>
  <si>
    <t>ภารกิจถ่ายโอนเลือกทำ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</si>
  <si>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</si>
  <si>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</si>
  <si>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เงินอุดหนุนระบุวัตถุประสงค์/เฉพาะกิจจากกรมส่งเสริมการ</t>
  </si>
  <si>
    <t>ปกครองท้องถิ่น</t>
  </si>
  <si>
    <t>เงินอุดหนุนระบุวัตถุประสงค์/เฉพาะกิจจากหน่วยงานอื่น</t>
  </si>
  <si>
    <t>รวมรับทั้งสิ้น</t>
  </si>
  <si>
    <t>รายละเอียดเงินรอคืนจังหวัด</t>
  </si>
  <si>
    <t>ค่าจ้างพนักงานสูบน้ำ</t>
  </si>
  <si>
    <t>เงินค่าโครงการยาเสพติด</t>
  </si>
  <si>
    <t>เงินเดือน ค่าจ้าง ครูผู้ดูแลเด็ก</t>
  </si>
  <si>
    <t>…………………………………………           ……………………………………….........</t>
  </si>
  <si>
    <t>นายกองค์การบริหารส่วนตำบลนาไม้ไผ่                 ปลัดองค์การบริหารส่วนตำบลนาไม้ไผ่</t>
  </si>
  <si>
    <t xml:space="preserve">         ผู้อำนวยการกองคลัง</t>
  </si>
  <si>
    <t>……………………………………….                  ……………………………………………    ………………………………..</t>
  </si>
  <si>
    <t>นายกองค์การบริหารส่วนตำบลนาไม้ไผ่                     ปลัดองค์การบริหารส่วนตำบลนาไม้ไผ่              ผู้อำนวยการกองคลัง</t>
  </si>
  <si>
    <t>สำหรับปี สิ้นสุดวันที่ 30 กันยายน 2560</t>
  </si>
  <si>
    <t>ตั้งแต่วันที่ 1 ตุลาคม 2559 ถึงวันที่ 30 กันยายน 2560</t>
  </si>
  <si>
    <t>รายจ่ายเพื่อให้ได้มาซึ่งบริการ</t>
  </si>
  <si>
    <t>จ้างเหมาบริการผู้ปฏิบัติงานการแพทย์ฉุกเฉิน</t>
  </si>
  <si>
    <t>จ้างเหมาบริการผู้รับผิดชอบศูนย์ ICT</t>
  </si>
  <si>
    <t>จ้างเหมาบริการพนักงานดูแลรถบรรทุกน้ำ</t>
  </si>
  <si>
    <t>จ้างเหมาบริการคนงานทั่วไป(ปฎิบัติหน้าที่แม่บ้าน ศพด.</t>
  </si>
  <si>
    <t>อบต.นาไม้ไผ่)</t>
  </si>
  <si>
    <t>สังคมสงเคราะห์</t>
  </si>
  <si>
    <t>รายจ่ายเกี่ยวเนื่องกับการ</t>
  </si>
  <si>
    <t>ปฎิบัติราชการที่ไม่เข้าลักษณะ</t>
  </si>
  <si>
    <t>รายจ่ายหมวดอื่นๆ</t>
  </si>
  <si>
    <t>โครงการบ้านท้องถิ่นไทยเทิดไท้องค์ราชัน เพื่อถวายเป็น</t>
  </si>
  <si>
    <t>ราชกุศลแด่องค์พระบาทสมเด็จพระปรมิทรมหาภูมิพล-</t>
  </si>
  <si>
    <t>อดุลยเดช เสด็จสู่สวรรคาลัยประจำปีงบประมาณ 2560</t>
  </si>
  <si>
    <t>การรักษาความสงบ</t>
  </si>
  <si>
    <t>บริหารงานทั่วไปเกี่ยวกับการรักษาความ</t>
  </si>
  <si>
    <t>สงบภายใน</t>
  </si>
  <si>
    <t>ครุภัณท์</t>
  </si>
  <si>
    <t>ครุภัณฑ์ก่อสร้าง</t>
  </si>
  <si>
    <t>เครื่องเลื่อย</t>
  </si>
  <si>
    <t>บริหารทั่วไปเกี่ยวกับเคหะและชุมชน</t>
  </si>
  <si>
    <t>อาคารต่างๆ</t>
  </si>
  <si>
    <t>โครงการต่อเติมอาคารสำนักงาน อบต.นาไม้ไผ่</t>
  </si>
  <si>
    <t>งานไฟฟ้าถนน</t>
  </si>
  <si>
    <t>โครงการก่อสร้างหอกระจายข่าวประจำหมู่บ้าน หมู่ 14</t>
  </si>
  <si>
    <t>สำรองจ่าย</t>
  </si>
  <si>
    <t>ซ่อมแซมถนนหินคลุกผิวจราจร ถนนสายหนองคล้า ม.15</t>
  </si>
  <si>
    <t>ค่าจ้างเหมาบริการบุคคลเพื่อดูแลการประปาหมู่บ้าน</t>
  </si>
  <si>
    <t>โครงการก่อสร้างถนนแบบแอสฟัสติกส์คอนกรีต สายสาม</t>
  </si>
  <si>
    <t>แยกบ้านนายชม - เขต ต.เขาโร ม.8</t>
  </si>
  <si>
    <t>โครงการก่อสร้างถนนแบบแอสฟัสติกส์คอนกรีต สายตก</t>
  </si>
  <si>
    <t>วัดทุ่งส้าน ม.5</t>
  </si>
  <si>
    <t>ตั้งแต่วันที่ 1 ตุลาคม 2559 ถึง 30 กันยายน 2560</t>
  </si>
  <si>
    <t>สังคม</t>
  </si>
  <si>
    <t>สงเคราะห์</t>
  </si>
  <si>
    <t>งบแสดงผลการดำเนินงานจ่ายจากเงินรายรับ เงินสะสม เงินทุนสำรองเงินสะสม</t>
  </si>
  <si>
    <t>เงินทุนสำรองฯ</t>
  </si>
  <si>
    <t>รายงานรายจ่ายในการดำเนินงานที่จ่ายจากเงินทุนสำรองเงินสะสม</t>
  </si>
  <si>
    <t xml:space="preserve">                รายการปรับปรุงเงินรับฝากอื่น</t>
  </si>
  <si>
    <t xml:space="preserve">                รายการปรับปรุงลูกหนี้อื่น</t>
  </si>
  <si>
    <t xml:space="preserve">               รายการปรับปรุงลูกหนี้เงินยืมเงินงบประมาณ</t>
  </si>
  <si>
    <t xml:space="preserve">               รายการปรับปรุงลูกหนี้เงินยืมเงินสะสม</t>
  </si>
  <si>
    <t xml:space="preserve">    2          ลูกหนี้อื่น</t>
  </si>
  <si>
    <t>ณ วันที่ 30 กันยายน 2560</t>
  </si>
  <si>
    <t xml:space="preserve">                รายได้ค้างรับจากรัฐบาล</t>
  </si>
  <si>
    <t xml:space="preserve">                ลูกหนี้อื่น</t>
  </si>
  <si>
    <t>ณ  วันที่  30  กันยายน  2560</t>
  </si>
  <si>
    <t>เงินสะสม 1 ตุลาคม 2559</t>
  </si>
  <si>
    <t>เงินสะสม 30 กันยายน 2560</t>
  </si>
  <si>
    <t xml:space="preserve">      1.  ครุภัณฑ์ยานพาหนะขนส่ง</t>
  </si>
  <si>
    <t xml:space="preserve">      2.  เครื่องมือเครื่องใช้และอุปกรณ์</t>
  </si>
  <si>
    <t xml:space="preserve">           2.1 การศึกษา</t>
  </si>
  <si>
    <t xml:space="preserve">           2.2 การเกษตร</t>
  </si>
  <si>
    <t xml:space="preserve">           2.3 การไฟฟ้าและวิทยุ</t>
  </si>
  <si>
    <t xml:space="preserve">           2.4 การโฆษณาและเผยแพร่</t>
  </si>
  <si>
    <t xml:space="preserve">           2.5 การโยธา</t>
  </si>
  <si>
    <t xml:space="preserve">          2.6 งานบ้านงานครัว</t>
  </si>
  <si>
    <t xml:space="preserve">          2.7 การดับเพลิง</t>
  </si>
  <si>
    <t xml:space="preserve">          2.8 การดินตรีและนาฎศิป์</t>
  </si>
  <si>
    <t xml:space="preserve">          2.9 อื่นๆ</t>
  </si>
  <si>
    <t xml:space="preserve">      3. เครื่องใช้สำนักงาน</t>
  </si>
  <si>
    <t>โครงการเลี้ยงโคพันธุ์พื้นเมือง หมู่ที่ 2</t>
  </si>
  <si>
    <t>โครงการปลูกอ้อยน้ำหวานพันธุ์แท้ หมู่ที่ 5(ปลูกผัก)</t>
  </si>
  <si>
    <t>โครงการบริหารเต็นท์โต๊ะ บ้านอ่าวกราย หมูที่ 13</t>
  </si>
  <si>
    <t>โครงการเพาะเห็ดก้าวหน้า หมู่ที่ 10</t>
  </si>
  <si>
    <t>โครงการผลิตเสารั้วซีเมนต์ หมู่ที่ 11</t>
  </si>
  <si>
    <t>โครงการส่งเสริมการเกษตร หมู่ที่ 4</t>
  </si>
  <si>
    <t>โครงการรับซื้อน้ำยางสดบ้านวังยาว หมู่ที่ 7</t>
  </si>
  <si>
    <t>หมายเหตุ 4     ลูกหนี้เงินทุนโครงการเศรษฐกิจชุมชน</t>
  </si>
</sst>
</file>

<file path=xl/styles.xml><?xml version="1.0" encoding="utf-8"?>
<styleSheet xmlns="http://schemas.openxmlformats.org/spreadsheetml/2006/main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0;\(\ #,##0.00\ \)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u/>
      <sz val="12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u/>
      <sz val="16"/>
      <color theme="1"/>
      <name val="Angsana New"/>
      <family val="1"/>
    </font>
    <font>
      <u val="singleAccounting"/>
      <sz val="16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b/>
      <sz val="15"/>
      <color theme="1"/>
      <name val="TH Chakra Petch"/>
    </font>
    <font>
      <sz val="15"/>
      <color theme="1"/>
      <name val="TH Chakra Petch"/>
    </font>
    <font>
      <b/>
      <sz val="15"/>
      <color indexed="8"/>
      <name val="TH Chakra Petch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1" xfId="1" applyFont="1" applyBorder="1"/>
    <xf numFmtId="43" fontId="2" fillId="0" borderId="2" xfId="1" applyFont="1" applyBorder="1"/>
    <xf numFmtId="43" fontId="2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0" fontId="4" fillId="0" borderId="0" xfId="0" applyFont="1"/>
    <xf numFmtId="0" fontId="4" fillId="0" borderId="4" xfId="0" applyFont="1" applyBorder="1"/>
    <xf numFmtId="43" fontId="4" fillId="0" borderId="4" xfId="1" applyFont="1" applyBorder="1" applyAlignment="1">
      <alignment horizontal="right"/>
    </xf>
    <xf numFmtId="43" fontId="4" fillId="0" borderId="4" xfId="1" applyFont="1" applyBorder="1"/>
    <xf numFmtId="0" fontId="5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right"/>
    </xf>
    <xf numFmtId="43" fontId="5" fillId="0" borderId="4" xfId="1" applyFont="1" applyBorder="1"/>
    <xf numFmtId="43" fontId="5" fillId="0" borderId="8" xfId="1" applyFont="1" applyBorder="1"/>
    <xf numFmtId="43" fontId="5" fillId="0" borderId="0" xfId="1" applyFont="1" applyBorder="1"/>
    <xf numFmtId="43" fontId="5" fillId="0" borderId="0" xfId="0" applyNumberFormat="1" applyFont="1"/>
    <xf numFmtId="43" fontId="4" fillId="0" borderId="0" xfId="0" applyNumberFormat="1" applyFont="1"/>
    <xf numFmtId="43" fontId="4" fillId="0" borderId="0" xfId="1" applyFont="1"/>
    <xf numFmtId="43" fontId="0" fillId="0" borderId="0" xfId="0" applyNumberFormat="1"/>
    <xf numFmtId="0" fontId="7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43" fontId="7" fillId="0" borderId="4" xfId="1" applyFont="1" applyBorder="1"/>
    <xf numFmtId="0" fontId="7" fillId="0" borderId="4" xfId="0" applyFont="1" applyBorder="1"/>
    <xf numFmtId="0" fontId="8" fillId="0" borderId="8" xfId="0" applyFont="1" applyBorder="1"/>
    <xf numFmtId="43" fontId="8" fillId="0" borderId="8" xfId="0" applyNumberFormat="1" applyFont="1" applyBorder="1"/>
    <xf numFmtId="43" fontId="7" fillId="0" borderId="0" xfId="1" applyFont="1"/>
    <xf numFmtId="43" fontId="7" fillId="0" borderId="0" xfId="0" applyNumberFormat="1" applyFont="1"/>
    <xf numFmtId="43" fontId="10" fillId="0" borderId="0" xfId="1" applyFont="1"/>
    <xf numFmtId="43" fontId="7" fillId="0" borderId="1" xfId="1" applyFont="1" applyBorder="1"/>
    <xf numFmtId="43" fontId="7" fillId="0" borderId="3" xfId="0" applyNumberFormat="1" applyFont="1" applyBorder="1"/>
    <xf numFmtId="43" fontId="7" fillId="0" borderId="13" xfId="1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3" fontId="7" fillId="0" borderId="8" xfId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43" fontId="8" fillId="0" borderId="0" xfId="0" applyNumberFormat="1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3" fontId="2" fillId="0" borderId="5" xfId="1" applyFont="1" applyBorder="1"/>
    <xf numFmtId="43" fontId="2" fillId="0" borderId="6" xfId="1" applyFont="1" applyBorder="1"/>
    <xf numFmtId="43" fontId="2" fillId="0" borderId="7" xfId="1" applyFont="1" applyBorder="1"/>
    <xf numFmtId="43" fontId="2" fillId="0" borderId="8" xfId="1" applyFont="1" applyBorder="1"/>
    <xf numFmtId="0" fontId="4" fillId="0" borderId="0" xfId="0" applyFont="1" applyAlignment="1">
      <alignment horizontal="center" vertical="center"/>
    </xf>
    <xf numFmtId="0" fontId="5" fillId="0" borderId="7" xfId="0" applyFont="1" applyBorder="1"/>
    <xf numFmtId="43" fontId="2" fillId="0" borderId="8" xfId="0" applyNumberFormat="1" applyFont="1" applyBorder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5" xfId="0" applyFont="1" applyBorder="1"/>
    <xf numFmtId="0" fontId="7" fillId="0" borderId="15" xfId="0" applyFont="1" applyBorder="1"/>
    <xf numFmtId="43" fontId="7" fillId="0" borderId="0" xfId="1" applyFont="1" applyAlignment="1">
      <alignment horizontal="right"/>
    </xf>
    <xf numFmtId="43" fontId="7" fillId="0" borderId="7" xfId="1" applyFont="1" applyBorder="1" applyAlignment="1">
      <alignment horizontal="right"/>
    </xf>
    <xf numFmtId="43" fontId="7" fillId="0" borderId="8" xfId="1" applyFont="1" applyBorder="1" applyAlignment="1">
      <alignment horizontal="right"/>
    </xf>
    <xf numFmtId="43" fontId="7" fillId="0" borderId="5" xfId="1" applyFont="1" applyBorder="1" applyAlignment="1">
      <alignment horizontal="right"/>
    </xf>
    <xf numFmtId="43" fontId="7" fillId="0" borderId="6" xfId="1" applyFont="1" applyBorder="1" applyAlignment="1">
      <alignment horizontal="right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43" fontId="15" fillId="0" borderId="24" xfId="1" applyFont="1" applyBorder="1" applyAlignment="1">
      <alignment horizontal="center"/>
    </xf>
    <xf numFmtId="44" fontId="13" fillId="0" borderId="24" xfId="0" applyNumberFormat="1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43" fontId="13" fillId="0" borderId="24" xfId="1" applyFont="1" applyBorder="1" applyAlignment="1">
      <alignment horizontal="center"/>
    </xf>
    <xf numFmtId="43" fontId="14" fillId="0" borderId="25" xfId="1" applyFont="1" applyBorder="1"/>
    <xf numFmtId="0" fontId="14" fillId="0" borderId="25" xfId="0" applyFont="1" applyBorder="1"/>
    <xf numFmtId="44" fontId="14" fillId="0" borderId="26" xfId="0" applyNumberFormat="1" applyFont="1" applyBorder="1" applyAlignment="1">
      <alignment horizontal="left"/>
    </xf>
    <xf numFmtId="0" fontId="14" fillId="0" borderId="26" xfId="0" applyFont="1" applyBorder="1"/>
    <xf numFmtId="43" fontId="14" fillId="0" borderId="25" xfId="0" applyNumberFormat="1" applyFont="1" applyBorder="1"/>
    <xf numFmtId="0" fontId="14" fillId="0" borderId="26" xfId="0" applyFont="1" applyBorder="1" applyAlignment="1">
      <alignment horizontal="center"/>
    </xf>
    <xf numFmtId="43" fontId="14" fillId="0" borderId="26" xfId="1" applyFont="1" applyBorder="1"/>
    <xf numFmtId="43" fontId="14" fillId="0" borderId="27" xfId="1" applyFont="1" applyBorder="1"/>
    <xf numFmtId="44" fontId="14" fillId="0" borderId="28" xfId="0" applyNumberFormat="1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43" fontId="14" fillId="0" borderId="28" xfId="1" applyFont="1" applyBorder="1"/>
    <xf numFmtId="43" fontId="13" fillId="0" borderId="29" xfId="1" applyFont="1" applyBorder="1"/>
    <xf numFmtId="44" fontId="13" fillId="0" borderId="29" xfId="0" applyNumberFormat="1" applyFont="1" applyBorder="1" applyAlignment="1">
      <alignment horizontal="center"/>
    </xf>
    <xf numFmtId="0" fontId="13" fillId="0" borderId="29" xfId="0" applyFont="1" applyBorder="1"/>
    <xf numFmtId="43" fontId="13" fillId="0" borderId="21" xfId="1" applyFont="1" applyBorder="1"/>
    <xf numFmtId="43" fontId="14" fillId="0" borderId="21" xfId="0" applyNumberFormat="1" applyFont="1" applyBorder="1"/>
    <xf numFmtId="43" fontId="14" fillId="0" borderId="22" xfId="1" applyFont="1" applyBorder="1"/>
    <xf numFmtId="4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43" fontId="14" fillId="0" borderId="6" xfId="1" applyFont="1" applyBorder="1"/>
    <xf numFmtId="43" fontId="14" fillId="0" borderId="21" xfId="1" applyFont="1" applyBorder="1"/>
    <xf numFmtId="43" fontId="13" fillId="0" borderId="14" xfId="1" applyFont="1" applyBorder="1"/>
    <xf numFmtId="44" fontId="13" fillId="0" borderId="8" xfId="0" applyNumberFormat="1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43" fontId="13" fillId="0" borderId="8" xfId="1" applyFont="1" applyBorder="1"/>
    <xf numFmtId="43" fontId="14" fillId="0" borderId="30" xfId="1" applyFont="1" applyBorder="1"/>
    <xf numFmtId="0" fontId="14" fillId="0" borderId="30" xfId="0" applyFont="1" applyBorder="1"/>
    <xf numFmtId="44" fontId="14" fillId="0" borderId="31" xfId="0" applyNumberFormat="1" applyFont="1" applyBorder="1" applyAlignment="1">
      <alignment horizontal="left"/>
    </xf>
    <xf numFmtId="0" fontId="14" fillId="0" borderId="31" xfId="0" applyFont="1" applyBorder="1" applyAlignment="1">
      <alignment horizontal="center"/>
    </xf>
    <xf numFmtId="43" fontId="14" fillId="0" borderId="32" xfId="1" applyFont="1" applyBorder="1" applyProtection="1">
      <protection locked="0"/>
    </xf>
    <xf numFmtId="43" fontId="14" fillId="0" borderId="33" xfId="1" applyFont="1" applyBorder="1"/>
    <xf numFmtId="0" fontId="14" fillId="0" borderId="33" xfId="0" applyFont="1" applyBorder="1"/>
    <xf numFmtId="44" fontId="14" fillId="0" borderId="32" xfId="0" applyNumberFormat="1" applyFont="1" applyBorder="1" applyAlignment="1">
      <alignment horizontal="left"/>
    </xf>
    <xf numFmtId="0" fontId="14" fillId="0" borderId="32" xfId="0" applyFont="1" applyBorder="1" applyAlignment="1">
      <alignment horizontal="center"/>
    </xf>
    <xf numFmtId="44" fontId="14" fillId="0" borderId="26" xfId="0" applyNumberFormat="1" applyFont="1" applyBorder="1"/>
    <xf numFmtId="43" fontId="14" fillId="0" borderId="26" xfId="1" applyFont="1" applyBorder="1" applyProtection="1">
      <protection locked="0"/>
    </xf>
    <xf numFmtId="0" fontId="14" fillId="0" borderId="26" xfId="0" applyNumberFormat="1" applyFont="1" applyBorder="1" applyAlignment="1">
      <alignment horizontal="center"/>
    </xf>
    <xf numFmtId="0" fontId="14" fillId="0" borderId="27" xfId="0" applyFont="1" applyBorder="1"/>
    <xf numFmtId="44" fontId="14" fillId="0" borderId="28" xfId="0" applyNumberFormat="1" applyFont="1" applyBorder="1"/>
    <xf numFmtId="0" fontId="14" fillId="0" borderId="28" xfId="0" applyFont="1" applyBorder="1"/>
    <xf numFmtId="43" fontId="13" fillId="0" borderId="34" xfId="1" applyFont="1" applyBorder="1"/>
    <xf numFmtId="43" fontId="13" fillId="0" borderId="34" xfId="0" applyNumberFormat="1" applyFont="1" applyBorder="1"/>
    <xf numFmtId="0" fontId="14" fillId="0" borderId="29" xfId="0" applyFont="1" applyBorder="1"/>
    <xf numFmtId="43" fontId="13" fillId="0" borderId="29" xfId="0" applyNumberFormat="1" applyFont="1" applyBorder="1"/>
    <xf numFmtId="0" fontId="13" fillId="0" borderId="21" xfId="0" applyFont="1" applyBorder="1"/>
    <xf numFmtId="43" fontId="13" fillId="0" borderId="21" xfId="0" applyNumberFormat="1" applyFont="1" applyBorder="1"/>
    <xf numFmtId="44" fontId="13" fillId="0" borderId="6" xfId="0" applyNumberFormat="1" applyFont="1" applyBorder="1" applyAlignment="1">
      <alignment horizontal="center"/>
    </xf>
    <xf numFmtId="0" fontId="14" fillId="0" borderId="6" xfId="0" applyFont="1" applyBorder="1"/>
    <xf numFmtId="43" fontId="13" fillId="0" borderId="6" xfId="0" applyNumberFormat="1" applyFont="1" applyBorder="1"/>
    <xf numFmtId="0" fontId="13" fillId="0" borderId="8" xfId="0" applyFont="1" applyBorder="1"/>
    <xf numFmtId="43" fontId="13" fillId="0" borderId="8" xfId="0" applyNumberFormat="1" applyFont="1" applyBorder="1"/>
    <xf numFmtId="43" fontId="13" fillId="0" borderId="9" xfId="1" applyFont="1" applyBorder="1"/>
    <xf numFmtId="0" fontId="13" fillId="0" borderId="9" xfId="0" applyFont="1" applyBorder="1"/>
    <xf numFmtId="43" fontId="13" fillId="0" borderId="9" xfId="0" applyNumberFormat="1" applyFont="1" applyBorder="1"/>
    <xf numFmtId="44" fontId="13" fillId="0" borderId="9" xfId="0" applyNumberFormat="1" applyFont="1" applyBorder="1" applyAlignment="1">
      <alignment horizontal="center"/>
    </xf>
    <xf numFmtId="43" fontId="13" fillId="0" borderId="0" xfId="1" applyFont="1" applyBorder="1"/>
    <xf numFmtId="0" fontId="13" fillId="0" borderId="0" xfId="0" applyFont="1" applyBorder="1"/>
    <xf numFmtId="43" fontId="13" fillId="0" borderId="0" xfId="0" applyNumberFormat="1" applyFont="1" applyBorder="1"/>
    <xf numFmtId="44" fontId="13" fillId="0" borderId="0" xfId="0" applyNumberFormat="1" applyFont="1" applyBorder="1" applyAlignment="1">
      <alignment horizontal="center"/>
    </xf>
    <xf numFmtId="43" fontId="14" fillId="0" borderId="25" xfId="1" applyFont="1" applyBorder="1" applyProtection="1"/>
    <xf numFmtId="43" fontId="14" fillId="0" borderId="27" xfId="1" applyFont="1" applyBorder="1" applyProtection="1"/>
    <xf numFmtId="43" fontId="14" fillId="0" borderId="27" xfId="0" applyNumberFormat="1" applyFont="1" applyBorder="1"/>
    <xf numFmtId="43" fontId="13" fillId="0" borderId="14" xfId="1" applyFont="1" applyBorder="1" applyProtection="1"/>
    <xf numFmtId="0" fontId="13" fillId="0" borderId="8" xfId="0" applyFont="1" applyBorder="1" applyAlignment="1">
      <alignment horizontal="center"/>
    </xf>
    <xf numFmtId="43" fontId="13" fillId="0" borderId="21" xfId="1" applyFont="1" applyBorder="1" applyProtection="1"/>
    <xf numFmtId="43" fontId="14" fillId="0" borderId="16" xfId="1" applyFont="1" applyBorder="1"/>
    <xf numFmtId="44" fontId="14" fillId="0" borderId="18" xfId="0" applyNumberFormat="1" applyFont="1" applyBorder="1" applyAlignment="1">
      <alignment horizontal="left"/>
    </xf>
    <xf numFmtId="0" fontId="13" fillId="0" borderId="18" xfId="0" applyFont="1" applyBorder="1" applyAlignment="1">
      <alignment horizontal="center"/>
    </xf>
    <xf numFmtId="43" fontId="13" fillId="0" borderId="18" xfId="1" applyFont="1" applyBorder="1"/>
    <xf numFmtId="43" fontId="13" fillId="0" borderId="6" xfId="1" applyFont="1" applyBorder="1"/>
    <xf numFmtId="43" fontId="13" fillId="0" borderId="35" xfId="1" applyFont="1" applyBorder="1"/>
    <xf numFmtId="0" fontId="13" fillId="0" borderId="14" xfId="0" applyFont="1" applyBorder="1"/>
    <xf numFmtId="43" fontId="13" fillId="0" borderId="14" xfId="0" applyNumberFormat="1" applyFont="1" applyBorder="1"/>
    <xf numFmtId="43" fontId="13" fillId="0" borderId="14" xfId="1" applyFont="1" applyBorder="1" applyAlignment="1">
      <alignment horizontal="right"/>
    </xf>
    <xf numFmtId="0" fontId="14" fillId="0" borderId="0" xfId="0" applyFont="1" applyBorder="1"/>
    <xf numFmtId="44" fontId="13" fillId="0" borderId="21" xfId="0" applyNumberFormat="1" applyFont="1" applyBorder="1" applyAlignment="1">
      <alignment horizontal="center"/>
    </xf>
    <xf numFmtId="187" fontId="14" fillId="0" borderId="6" xfId="1" applyNumberFormat="1" applyFont="1" applyBorder="1"/>
    <xf numFmtId="0" fontId="14" fillId="0" borderId="21" xfId="0" applyFont="1" applyBorder="1"/>
    <xf numFmtId="44" fontId="14" fillId="0" borderId="36" xfId="0" applyNumberFormat="1" applyFont="1" applyBorder="1" applyAlignment="1">
      <alignment horizontal="left"/>
    </xf>
    <xf numFmtId="0" fontId="14" fillId="0" borderId="36" xfId="0" applyFont="1" applyBorder="1" applyAlignment="1">
      <alignment horizontal="center"/>
    </xf>
    <xf numFmtId="43" fontId="14" fillId="0" borderId="36" xfId="1" applyFont="1" applyBorder="1"/>
    <xf numFmtId="44" fontId="14" fillId="0" borderId="37" xfId="0" applyNumberFormat="1" applyFont="1" applyBorder="1" applyAlignment="1">
      <alignment horizontal="left"/>
    </xf>
    <xf numFmtId="0" fontId="7" fillId="0" borderId="0" xfId="0" applyFont="1" applyAlignment="1">
      <alignment horizontal="right"/>
    </xf>
    <xf numFmtId="4" fontId="7" fillId="0" borderId="0" xfId="0" applyNumberFormat="1" applyFont="1"/>
    <xf numFmtId="4" fontId="7" fillId="0" borderId="6" xfId="0" applyNumberFormat="1" applyFont="1" applyBorder="1"/>
    <xf numFmtId="4" fontId="7" fillId="0" borderId="7" xfId="0" applyNumberFormat="1" applyFont="1" applyBorder="1"/>
    <xf numFmtId="4" fontId="7" fillId="0" borderId="4" xfId="0" applyNumberFormat="1" applyFont="1" applyBorder="1"/>
    <xf numFmtId="0" fontId="7" fillId="0" borderId="12" xfId="0" applyFont="1" applyBorder="1"/>
    <xf numFmtId="0" fontId="7" fillId="0" borderId="11" xfId="0" applyFont="1" applyBorder="1"/>
    <xf numFmtId="0" fontId="7" fillId="0" borderId="20" xfId="0" applyFont="1" applyBorder="1"/>
    <xf numFmtId="0" fontId="7" fillId="0" borderId="10" xfId="0" applyFont="1" applyBorder="1"/>
    <xf numFmtId="0" fontId="7" fillId="0" borderId="21" xfId="0" applyFont="1" applyBorder="1"/>
    <xf numFmtId="0" fontId="7" fillId="0" borderId="37" xfId="0" applyFont="1" applyBorder="1"/>
    <xf numFmtId="0" fontId="7" fillId="0" borderId="6" xfId="0" applyFont="1" applyBorder="1" applyAlignment="1">
      <alignment horizontal="right"/>
    </xf>
    <xf numFmtId="4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4" fontId="7" fillId="0" borderId="7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4" fontId="7" fillId="0" borderId="8" xfId="0" applyNumberFormat="1" applyFont="1" applyBorder="1"/>
    <xf numFmtId="0" fontId="7" fillId="0" borderId="0" xfId="0" applyFont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3" fontId="2" fillId="0" borderId="4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2" fillId="0" borderId="7" xfId="0" applyFont="1" applyBorder="1"/>
    <xf numFmtId="43" fontId="7" fillId="0" borderId="4" xfId="0" applyNumberFormat="1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43" fontId="8" fillId="0" borderId="3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justify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44" fontId="13" fillId="0" borderId="18" xfId="0" applyNumberFormat="1" applyFont="1" applyBorder="1" applyAlignment="1">
      <alignment horizontal="center" vertical="center"/>
    </xf>
    <xf numFmtId="44" fontId="13" fillId="0" borderId="4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3" fontId="13" fillId="0" borderId="0" xfId="1" applyFont="1" applyBorder="1" applyAlignment="1">
      <alignment horizontal="center"/>
    </xf>
    <xf numFmtId="43" fontId="13" fillId="0" borderId="1" xfId="1" quotePrefix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44" fontId="13" fillId="0" borderId="19" xfId="0" applyNumberFormat="1" applyFont="1" applyBorder="1" applyAlignment="1">
      <alignment horizontal="center" vertical="center"/>
    </xf>
    <xf numFmtId="44" fontId="13" fillId="0" borderId="6" xfId="0" applyNumberFormat="1" applyFont="1" applyBorder="1" applyAlignment="1">
      <alignment horizontal="center" vertical="center"/>
    </xf>
    <xf numFmtId="44" fontId="13" fillId="0" borderId="7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Rar$DI80.472\&#3619;&#3634;&#3618;&#3591;&#3634;&#3609;&#3619;&#3633;&#3610;-&#3592;&#3656;&#3634;&#3618;&#3648;&#3591;&#3636;&#360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Rar$DI80.472\&#3627;&#3617;&#3634;&#3618;&#3648;&#3627;&#3605;&#3640;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Rar$DI80.472\&#3621;&#3641;&#3585;&#3627;&#3609;&#3637;&#3657;&#3629;&#3639;&#3656;&#3609;%20&#36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Rar$DI80.472\&#3648;&#3591;&#3636;&#3609;&#3629;&#3640;&#3604;&#3627;&#3609;&#3640;&#3609;&#3619;&#3632;&#3610;&#3640;&#3623;&#3633;&#3605;&#3606;&#3640;&#3611;&#3619;&#3632;&#3626;&#3591;&#3588;&#3660;_&#3648;&#3593;&#3614;&#3634;&#3632;&#3585;&#3636;&#3592;%20-%20&#3588;&#3591;&#3648;&#3627;&#3621;&#3639;&#362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Rar$DI80.472\&#3627;&#3617;&#3634;&#3618;&#3648;&#3627;&#3605;&#3640;2-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ต.ค."/>
      <sheetName val="พ.ย."/>
      <sheetName val="ธ.ค.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 (2)"/>
      <sheetName val="ก.ย."/>
      <sheetName val="ฐานข้อมูล"/>
      <sheetName val="Sheet13"/>
      <sheetName val="Sheet1"/>
    </sheetNames>
    <sheetDataSet>
      <sheetData sheetId="0">
        <row r="1">
          <cell r="A1" t="str">
            <v>องค์การบริหารส่วนตำบลนาไม้ไผ่</v>
          </cell>
        </row>
        <row r="10">
          <cell r="A10">
            <v>250000</v>
          </cell>
        </row>
        <row r="11">
          <cell r="A11">
            <v>266000</v>
          </cell>
        </row>
        <row r="12">
          <cell r="A12">
            <v>150000</v>
          </cell>
        </row>
        <row r="13">
          <cell r="A13">
            <v>400000</v>
          </cell>
        </row>
        <row r="14">
          <cell r="A14">
            <v>450000</v>
          </cell>
        </row>
        <row r="15">
          <cell r="A15">
            <v>0</v>
          </cell>
        </row>
        <row r="16">
          <cell r="A16">
            <v>21484000</v>
          </cell>
        </row>
        <row r="17">
          <cell r="A17">
            <v>11800000</v>
          </cell>
        </row>
        <row r="36">
          <cell r="E36" t="str">
            <v>ลูกหนี้เงินสะสม</v>
          </cell>
          <cell r="F36">
            <v>511000</v>
          </cell>
        </row>
        <row r="78">
          <cell r="E78" t="str">
            <v>ลูกหนี้เงินสะสม</v>
          </cell>
          <cell r="F78">
            <v>511000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D10">
            <v>128793.24999999999</v>
          </cell>
        </row>
        <row r="11">
          <cell r="D11">
            <v>317981.46000000002</v>
          </cell>
        </row>
        <row r="12">
          <cell r="D12">
            <v>92473.52</v>
          </cell>
        </row>
        <row r="13">
          <cell r="D13">
            <v>93767.9</v>
          </cell>
        </row>
        <row r="14">
          <cell r="D14">
            <v>33953</v>
          </cell>
        </row>
        <row r="15">
          <cell r="D15">
            <v>0</v>
          </cell>
        </row>
        <row r="16">
          <cell r="D16">
            <v>18431814.52</v>
          </cell>
        </row>
        <row r="17">
          <cell r="D17">
            <v>10196560</v>
          </cell>
        </row>
        <row r="19">
          <cell r="D19">
            <v>14785277</v>
          </cell>
        </row>
        <row r="20">
          <cell r="D20">
            <v>545760</v>
          </cell>
        </row>
        <row r="21">
          <cell r="D21">
            <v>852550</v>
          </cell>
        </row>
        <row r="22">
          <cell r="D22">
            <v>361420</v>
          </cell>
        </row>
        <row r="23">
          <cell r="D23">
            <v>47000</v>
          </cell>
        </row>
        <row r="24">
          <cell r="D24">
            <v>13530</v>
          </cell>
        </row>
        <row r="25">
          <cell r="D25">
            <v>9527200</v>
          </cell>
        </row>
        <row r="26">
          <cell r="D26">
            <v>1816800</v>
          </cell>
        </row>
        <row r="27">
          <cell r="D27">
            <v>3717</v>
          </cell>
        </row>
        <row r="28">
          <cell r="D28">
            <v>50000</v>
          </cell>
        </row>
        <row r="29">
          <cell r="D29">
            <v>124600</v>
          </cell>
        </row>
        <row r="30">
          <cell r="D30">
            <v>35000</v>
          </cell>
        </row>
        <row r="31">
          <cell r="D31">
            <v>65000</v>
          </cell>
        </row>
        <row r="32">
          <cell r="D32">
            <v>1154000</v>
          </cell>
        </row>
        <row r="33">
          <cell r="D33">
            <v>10700</v>
          </cell>
        </row>
        <row r="34">
          <cell r="D34">
            <v>178000</v>
          </cell>
        </row>
        <row r="37">
          <cell r="D37">
            <v>758816</v>
          </cell>
        </row>
        <row r="38">
          <cell r="D38">
            <v>0</v>
          </cell>
        </row>
        <row r="39">
          <cell r="D39">
            <v>0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50000</v>
          </cell>
        </row>
        <row r="44">
          <cell r="D44">
            <v>0</v>
          </cell>
        </row>
        <row r="45">
          <cell r="D45">
            <v>739423.9099999998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5753989.2999999998</v>
          </cell>
        </row>
        <row r="49">
          <cell r="D49">
            <v>32671.06</v>
          </cell>
        </row>
        <row r="101">
          <cell r="D101">
            <v>1263532</v>
          </cell>
        </row>
        <row r="102">
          <cell r="D102">
            <v>2911260</v>
          </cell>
        </row>
        <row r="103">
          <cell r="D103">
            <v>7040195</v>
          </cell>
        </row>
        <row r="104">
          <cell r="D104">
            <v>316114</v>
          </cell>
        </row>
        <row r="105">
          <cell r="D105">
            <v>2649091.5</v>
          </cell>
        </row>
        <row r="106">
          <cell r="D106">
            <v>3425963.9</v>
          </cell>
        </row>
        <row r="107">
          <cell r="D107">
            <v>451002.97000000003</v>
          </cell>
        </row>
        <row r="108">
          <cell r="D108">
            <v>248803</v>
          </cell>
        </row>
        <row r="109">
          <cell r="D109">
            <v>4919000</v>
          </cell>
        </row>
        <row r="110">
          <cell r="D110">
            <v>0</v>
          </cell>
        </row>
        <row r="111">
          <cell r="D111">
            <v>457763.77</v>
          </cell>
        </row>
        <row r="113">
          <cell r="D113">
            <v>13620268.879999999</v>
          </cell>
        </row>
        <row r="114">
          <cell r="D114">
            <v>545760</v>
          </cell>
        </row>
        <row r="115">
          <cell r="D115">
            <v>848770</v>
          </cell>
        </row>
        <row r="116">
          <cell r="D116">
            <v>349440</v>
          </cell>
        </row>
        <row r="117">
          <cell r="D117">
            <v>47000</v>
          </cell>
        </row>
        <row r="118">
          <cell r="D118">
            <v>11990</v>
          </cell>
        </row>
        <row r="119">
          <cell r="D119">
            <v>8762800</v>
          </cell>
        </row>
        <row r="120">
          <cell r="D120">
            <v>1612800</v>
          </cell>
        </row>
        <row r="121">
          <cell r="D121">
            <v>3302.4000000000005</v>
          </cell>
        </row>
        <row r="122">
          <cell r="D122">
            <v>124600</v>
          </cell>
        </row>
        <row r="123">
          <cell r="D123">
            <v>35000</v>
          </cell>
        </row>
        <row r="124">
          <cell r="D124">
            <v>1154000</v>
          </cell>
        </row>
        <row r="125">
          <cell r="D125">
            <v>49106.48</v>
          </cell>
        </row>
        <row r="126">
          <cell r="D126">
            <v>10700</v>
          </cell>
        </row>
        <row r="127">
          <cell r="D127">
            <v>65000</v>
          </cell>
        </row>
        <row r="129">
          <cell r="D129">
            <v>837108</v>
          </cell>
        </row>
        <row r="130">
          <cell r="D130">
            <v>0</v>
          </cell>
        </row>
        <row r="131">
          <cell r="D131">
            <v>0</v>
          </cell>
        </row>
        <row r="132">
          <cell r="D132">
            <v>4736654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1488397.8499999999</v>
          </cell>
        </row>
        <row r="136">
          <cell r="D136">
            <v>2539225</v>
          </cell>
        </row>
        <row r="137">
          <cell r="D137">
            <v>0</v>
          </cell>
        </row>
        <row r="138">
          <cell r="D138">
            <v>5699584.8999999994</v>
          </cell>
        </row>
        <row r="146">
          <cell r="G146">
            <v>30395391.079999998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ต.ค."/>
      <sheetName val="พ.ย."/>
      <sheetName val="ธ.ค.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ฐานข้อมูล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2">
          <cell r="G12">
            <v>0</v>
          </cell>
        </row>
        <row r="48">
          <cell r="G48">
            <v>0</v>
          </cell>
        </row>
        <row r="67">
          <cell r="G67">
            <v>0</v>
          </cell>
        </row>
      </sheetData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ต.ค."/>
      <sheetName val="พ.ย."/>
      <sheetName val="ธ.ค."/>
      <sheetName val="ฐานข้อมูล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7">
          <cell r="D17">
            <v>0</v>
          </cell>
          <cell r="E17">
            <v>0</v>
          </cell>
        </row>
      </sheetData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ต.ค."/>
      <sheetName val="พ.ย."/>
      <sheetName val="ธ.ค."/>
      <sheetName val="ฐานข้อมูล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F12">
            <v>0</v>
          </cell>
        </row>
        <row r="67">
          <cell r="C67">
            <v>0</v>
          </cell>
        </row>
        <row r="71">
          <cell r="C71">
            <v>0</v>
          </cell>
        </row>
        <row r="80">
          <cell r="C80">
            <v>0</v>
          </cell>
        </row>
      </sheetData>
      <sheetData sheetId="1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ต.ค."/>
      <sheetName val="พ.ย."/>
      <sheetName val="ธ.ค."/>
      <sheetName val="ฐานข้อมูล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">
          <cell r="F14">
            <v>0</v>
          </cell>
        </row>
        <row r="25">
          <cell r="F25">
            <v>0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workbookViewId="0">
      <selection activeCell="C26" sqref="C26"/>
    </sheetView>
  </sheetViews>
  <sheetFormatPr defaultRowHeight="14.25"/>
  <cols>
    <col min="1" max="1" width="48.125" customWidth="1"/>
    <col min="2" max="2" width="11.375" customWidth="1"/>
    <col min="3" max="3" width="19.25" customWidth="1"/>
  </cols>
  <sheetData>
    <row r="1" spans="1:3" s="1" customFormat="1" ht="21">
      <c r="A1" s="216" t="s">
        <v>0</v>
      </c>
      <c r="B1" s="216"/>
      <c r="C1" s="216"/>
    </row>
    <row r="2" spans="1:3" s="1" customFormat="1" ht="21">
      <c r="A2" s="216" t="s">
        <v>1</v>
      </c>
      <c r="B2" s="216"/>
      <c r="C2" s="216"/>
    </row>
    <row r="3" spans="1:3" s="1" customFormat="1" ht="21">
      <c r="A3" s="216" t="s">
        <v>435</v>
      </c>
      <c r="B3" s="216"/>
      <c r="C3" s="216"/>
    </row>
    <row r="4" spans="1:3" s="1" customFormat="1" ht="21">
      <c r="C4" s="2" t="s">
        <v>4</v>
      </c>
    </row>
    <row r="5" spans="1:3" s="1" customFormat="1" ht="21">
      <c r="B5" s="5" t="s">
        <v>2</v>
      </c>
    </row>
    <row r="6" spans="1:3" s="1" customFormat="1" ht="21.75" thickBot="1">
      <c r="A6" s="4" t="s">
        <v>3</v>
      </c>
      <c r="B6" s="2">
        <v>2</v>
      </c>
      <c r="C6" s="6">
        <v>18655329.829999998</v>
      </c>
    </row>
    <row r="7" spans="1:3" s="1" customFormat="1" ht="21.75" thickTop="1">
      <c r="A7" s="4" t="s">
        <v>5</v>
      </c>
      <c r="B7" s="2"/>
      <c r="C7" s="3"/>
    </row>
    <row r="8" spans="1:3" s="1" customFormat="1" ht="21">
      <c r="A8" s="4" t="s">
        <v>6</v>
      </c>
      <c r="B8" s="2"/>
      <c r="C8" s="3"/>
    </row>
    <row r="9" spans="1:3" s="1" customFormat="1" ht="21">
      <c r="A9" s="1" t="s">
        <v>7</v>
      </c>
      <c r="B9" s="2">
        <v>3</v>
      </c>
      <c r="C9" s="3">
        <v>26468053.579999998</v>
      </c>
    </row>
    <row r="10" spans="1:3" s="1" customFormat="1" ht="21">
      <c r="A10" s="1" t="s">
        <v>437</v>
      </c>
      <c r="B10" s="2"/>
      <c r="C10" s="3">
        <v>273500</v>
      </c>
    </row>
    <row r="11" spans="1:3" s="1" customFormat="1" ht="21">
      <c r="A11" s="1" t="s">
        <v>8</v>
      </c>
      <c r="B11" s="2">
        <v>5</v>
      </c>
      <c r="C11" s="3">
        <v>35837.199999999997</v>
      </c>
    </row>
    <row r="12" spans="1:3" s="1" customFormat="1" ht="21">
      <c r="A12" s="1" t="s">
        <v>9</v>
      </c>
      <c r="C12" s="3">
        <v>346000</v>
      </c>
    </row>
    <row r="13" spans="1:3" s="1" customFormat="1" ht="21">
      <c r="A13" s="1" t="s">
        <v>436</v>
      </c>
      <c r="C13" s="3">
        <v>37767.300000000003</v>
      </c>
    </row>
    <row r="14" spans="1:3" s="1" customFormat="1" ht="21">
      <c r="A14" s="4" t="s">
        <v>10</v>
      </c>
      <c r="C14" s="7">
        <f>SUM(C9:C13)</f>
        <v>27161158.079999998</v>
      </c>
    </row>
    <row r="15" spans="1:3" s="1" customFormat="1" ht="21">
      <c r="A15" s="4" t="s">
        <v>11</v>
      </c>
      <c r="C15" s="3" t="s">
        <v>12</v>
      </c>
    </row>
    <row r="16" spans="1:3" s="1" customFormat="1" ht="21.75" thickBot="1">
      <c r="A16" s="4" t="s">
        <v>13</v>
      </c>
      <c r="C16" s="8">
        <f>C6+C14</f>
        <v>45816487.909999996</v>
      </c>
    </row>
    <row r="17" spans="1:3" s="1" customFormat="1" ht="21.75" thickTop="1">
      <c r="A17" s="4"/>
      <c r="B17" s="5" t="s">
        <v>2</v>
      </c>
      <c r="C17" s="3"/>
    </row>
    <row r="18" spans="1:3" s="1" customFormat="1" ht="21.75" thickBot="1">
      <c r="A18" s="4" t="s">
        <v>14</v>
      </c>
      <c r="B18" s="2">
        <v>2</v>
      </c>
      <c r="C18" s="6">
        <v>18655329.829999998</v>
      </c>
    </row>
    <row r="19" spans="1:3" s="1" customFormat="1" ht="21.75" thickTop="1">
      <c r="A19" s="4" t="s">
        <v>15</v>
      </c>
      <c r="B19" s="2"/>
      <c r="C19" s="3"/>
    </row>
    <row r="20" spans="1:3" s="1" customFormat="1" ht="21">
      <c r="A20" s="4" t="s">
        <v>16</v>
      </c>
      <c r="B20" s="2"/>
      <c r="C20" s="3"/>
    </row>
    <row r="21" spans="1:3" s="1" customFormat="1" ht="21">
      <c r="A21" s="1" t="s">
        <v>17</v>
      </c>
      <c r="B21" s="2">
        <v>6</v>
      </c>
      <c r="C21" s="3">
        <v>3055407</v>
      </c>
    </row>
    <row r="22" spans="1:3" s="1" customFormat="1" ht="21">
      <c r="A22" s="1" t="s">
        <v>18</v>
      </c>
      <c r="B22" s="2">
        <v>7</v>
      </c>
      <c r="C22" s="3">
        <v>3257986.03</v>
      </c>
    </row>
    <row r="23" spans="1:3" s="1" customFormat="1" ht="21">
      <c r="A23" s="4" t="s">
        <v>19</v>
      </c>
      <c r="B23" s="2"/>
      <c r="C23" s="9">
        <f>SUM(C21:C22)</f>
        <v>6313393.0299999993</v>
      </c>
    </row>
    <row r="24" spans="1:3" s="1" customFormat="1" ht="21">
      <c r="A24" s="4" t="s">
        <v>20</v>
      </c>
      <c r="B24" s="2"/>
      <c r="C24" s="3"/>
    </row>
    <row r="25" spans="1:3" s="1" customFormat="1" ht="21">
      <c r="A25" s="1" t="s">
        <v>21</v>
      </c>
      <c r="B25" s="2">
        <v>8</v>
      </c>
      <c r="C25" s="3">
        <v>10815007.51</v>
      </c>
    </row>
    <row r="26" spans="1:3" s="1" customFormat="1" ht="21">
      <c r="A26" s="1" t="s">
        <v>22</v>
      </c>
      <c r="C26" s="3">
        <v>10032757.539999999</v>
      </c>
    </row>
    <row r="27" spans="1:3" s="1" customFormat="1" ht="21">
      <c r="A27" s="4" t="s">
        <v>23</v>
      </c>
      <c r="C27" s="9">
        <f>SUM(C25:C26)</f>
        <v>20847765.049999997</v>
      </c>
    </row>
    <row r="28" spans="1:3" s="1" customFormat="1" ht="21.75" thickBot="1">
      <c r="A28" s="4" t="s">
        <v>24</v>
      </c>
      <c r="C28" s="10">
        <f>C18+C23+C27</f>
        <v>45816487.909999996</v>
      </c>
    </row>
    <row r="29" spans="1:3" s="1" customFormat="1" ht="21.75" thickTop="1">
      <c r="A29" s="4" t="s">
        <v>25</v>
      </c>
    </row>
    <row r="30" spans="1:3" s="1" customFormat="1" ht="21"/>
    <row r="31" spans="1:3" s="1" customFormat="1" ht="21">
      <c r="A31" s="1" t="s">
        <v>28</v>
      </c>
      <c r="C31" s="1" t="s">
        <v>26</v>
      </c>
    </row>
    <row r="32" spans="1:3" s="1" customFormat="1" ht="21">
      <c r="A32" s="1" t="s">
        <v>167</v>
      </c>
      <c r="C32" s="1" t="s">
        <v>27</v>
      </c>
    </row>
    <row r="33" s="1" customFormat="1" ht="21"/>
    <row r="34" s="1" customFormat="1" ht="21"/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topLeftCell="A13" workbookViewId="0">
      <selection activeCell="C29" sqref="C29"/>
    </sheetView>
  </sheetViews>
  <sheetFormatPr defaultRowHeight="14.25"/>
  <cols>
    <col min="1" max="1" width="25.75" customWidth="1"/>
    <col min="2" max="2" width="9.25" customWidth="1"/>
    <col min="3" max="3" width="10.25" customWidth="1"/>
    <col min="4" max="4" width="9.375" customWidth="1"/>
    <col min="5" max="5" width="7.625" customWidth="1"/>
    <col min="6" max="6" width="9" customWidth="1"/>
    <col min="7" max="7" width="7.625" customWidth="1"/>
    <col min="8" max="8" width="7.5" customWidth="1"/>
    <col min="9" max="9" width="9.375" customWidth="1"/>
    <col min="10" max="10" width="7.75" customWidth="1"/>
    <col min="11" max="11" width="9.75" customWidth="1"/>
    <col min="12" max="12" width="8.25" customWidth="1"/>
    <col min="13" max="13" width="9.125" customWidth="1"/>
    <col min="14" max="15" width="9.25" bestFit="1" customWidth="1"/>
  </cols>
  <sheetData>
    <row r="1" spans="1:14" s="15" customFormat="1" ht="1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s="15" customFormat="1" ht="15" customHeight="1">
      <c r="A2" s="219" t="s">
        <v>29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4" s="15" customFormat="1" ht="15" customHeight="1">
      <c r="A3" s="219" t="s">
        <v>424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14" s="15" customFormat="1" ht="15" customHeight="1">
      <c r="M4" s="15" t="s">
        <v>48</v>
      </c>
    </row>
    <row r="5" spans="1:14" s="15" customFormat="1" ht="15" customHeight="1">
      <c r="A5" s="220" t="s">
        <v>30</v>
      </c>
      <c r="B5" s="220" t="s">
        <v>31</v>
      </c>
      <c r="C5" s="220" t="s">
        <v>32</v>
      </c>
      <c r="D5" s="17" t="s">
        <v>33</v>
      </c>
      <c r="E5" s="17" t="s">
        <v>35</v>
      </c>
      <c r="F5" s="220" t="s">
        <v>35</v>
      </c>
      <c r="G5" s="16" t="s">
        <v>79</v>
      </c>
      <c r="H5" s="205" t="s">
        <v>425</v>
      </c>
      <c r="I5" s="17" t="s">
        <v>38</v>
      </c>
      <c r="J5" s="17" t="s">
        <v>40</v>
      </c>
      <c r="K5" s="17" t="s">
        <v>43</v>
      </c>
      <c r="L5" s="220" t="s">
        <v>46</v>
      </c>
      <c r="M5" s="220" t="s">
        <v>47</v>
      </c>
    </row>
    <row r="6" spans="1:14" s="15" customFormat="1" ht="15" customHeight="1">
      <c r="A6" s="221"/>
      <c r="B6" s="221"/>
      <c r="C6" s="221"/>
      <c r="D6" s="19" t="s">
        <v>34</v>
      </c>
      <c r="E6" s="19" t="s">
        <v>36</v>
      </c>
      <c r="F6" s="221"/>
      <c r="G6" s="18"/>
      <c r="H6" s="206" t="s">
        <v>426</v>
      </c>
      <c r="I6" s="19" t="s">
        <v>39</v>
      </c>
      <c r="J6" s="19" t="s">
        <v>41</v>
      </c>
      <c r="K6" s="19" t="s">
        <v>44</v>
      </c>
      <c r="L6" s="221"/>
      <c r="M6" s="221"/>
    </row>
    <row r="7" spans="1:14" s="15" customFormat="1" ht="15" customHeight="1">
      <c r="A7" s="222"/>
      <c r="B7" s="222"/>
      <c r="C7" s="222"/>
      <c r="D7" s="21"/>
      <c r="E7" s="21" t="s">
        <v>37</v>
      </c>
      <c r="F7" s="222"/>
      <c r="G7" s="20"/>
      <c r="H7" s="207"/>
      <c r="I7" s="21"/>
      <c r="J7" s="21" t="s">
        <v>42</v>
      </c>
      <c r="K7" s="21" t="s">
        <v>45</v>
      </c>
      <c r="L7" s="222"/>
      <c r="M7" s="222"/>
    </row>
    <row r="8" spans="1:14" s="15" customFormat="1" ht="15" customHeight="1">
      <c r="A8" s="22" t="s">
        <v>49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4" s="11" customFormat="1" ht="15" customHeight="1">
      <c r="A9" s="12" t="s">
        <v>50</v>
      </c>
      <c r="B9" s="13">
        <v>14651114</v>
      </c>
      <c r="C9" s="13">
        <v>13819140.6</v>
      </c>
      <c r="D9" s="13" t="s">
        <v>12</v>
      </c>
      <c r="E9" s="13" t="s">
        <v>12</v>
      </c>
      <c r="F9" s="13" t="s">
        <v>12</v>
      </c>
      <c r="G9" s="13">
        <v>0</v>
      </c>
      <c r="H9" s="13">
        <v>0</v>
      </c>
      <c r="I9" s="13" t="s">
        <v>12</v>
      </c>
      <c r="J9" s="13" t="s">
        <v>12</v>
      </c>
      <c r="K9" s="13" t="s">
        <v>12</v>
      </c>
      <c r="L9" s="13" t="s">
        <v>12</v>
      </c>
      <c r="M9" s="13">
        <v>13819140.6</v>
      </c>
      <c r="N9" s="31">
        <v>6879.6</v>
      </c>
    </row>
    <row r="10" spans="1:14" s="11" customFormat="1" ht="15" customHeight="1">
      <c r="A10" s="12" t="s">
        <v>51</v>
      </c>
      <c r="B10" s="13">
        <v>3262320</v>
      </c>
      <c r="C10" s="13">
        <v>3175920</v>
      </c>
      <c r="D10" s="13">
        <v>3175920</v>
      </c>
      <c r="E10" s="13" t="s">
        <v>12</v>
      </c>
      <c r="F10" s="13" t="s">
        <v>12</v>
      </c>
      <c r="G10" s="13">
        <v>0</v>
      </c>
      <c r="H10" s="13">
        <v>0</v>
      </c>
      <c r="I10" s="13">
        <v>0</v>
      </c>
      <c r="J10" s="13" t="s">
        <v>12</v>
      </c>
      <c r="K10" s="13" t="s">
        <v>12</v>
      </c>
      <c r="L10" s="13" t="s">
        <v>12</v>
      </c>
      <c r="M10" s="13" t="s">
        <v>12</v>
      </c>
      <c r="N10" s="30"/>
    </row>
    <row r="11" spans="1:14" s="11" customFormat="1" ht="15" customHeight="1">
      <c r="A11" s="12" t="s">
        <v>52</v>
      </c>
      <c r="B11" s="13">
        <v>10030220</v>
      </c>
      <c r="C11" s="13">
        <v>9142912</v>
      </c>
      <c r="D11" s="13">
        <v>7784586</v>
      </c>
      <c r="E11" s="13" t="s">
        <v>12</v>
      </c>
      <c r="F11" s="13">
        <v>0</v>
      </c>
      <c r="G11" s="13">
        <v>0</v>
      </c>
      <c r="H11" s="13">
        <v>0</v>
      </c>
      <c r="I11" s="13">
        <v>1358326</v>
      </c>
      <c r="J11" s="13">
        <v>0</v>
      </c>
      <c r="K11" s="13" t="s">
        <v>12</v>
      </c>
      <c r="L11" s="13" t="s">
        <v>12</v>
      </c>
      <c r="M11" s="13" t="s">
        <v>12</v>
      </c>
      <c r="N11" s="30">
        <v>229380</v>
      </c>
    </row>
    <row r="12" spans="1:14" s="11" customFormat="1" ht="15" customHeight="1">
      <c r="A12" s="12" t="s">
        <v>53</v>
      </c>
      <c r="B12" s="13">
        <v>580806</v>
      </c>
      <c r="C12" s="13">
        <v>283220</v>
      </c>
      <c r="D12" s="13">
        <v>283220</v>
      </c>
      <c r="E12" s="13" t="s">
        <v>12</v>
      </c>
      <c r="F12" s="13" t="s">
        <v>12</v>
      </c>
      <c r="G12" s="13">
        <v>0</v>
      </c>
      <c r="H12" s="13">
        <v>0</v>
      </c>
      <c r="I12" s="13">
        <v>0</v>
      </c>
      <c r="J12" s="13">
        <v>0</v>
      </c>
      <c r="K12" s="13" t="s">
        <v>12</v>
      </c>
      <c r="L12" s="13" t="s">
        <v>12</v>
      </c>
      <c r="M12" s="13" t="s">
        <v>12</v>
      </c>
      <c r="N12" s="30"/>
    </row>
    <row r="13" spans="1:14" s="11" customFormat="1" ht="15" customHeight="1">
      <c r="A13" s="12" t="s">
        <v>54</v>
      </c>
      <c r="B13" s="13">
        <v>6899120</v>
      </c>
      <c r="C13" s="13">
        <v>4401785.8</v>
      </c>
      <c r="D13" s="13">
        <v>2040023</v>
      </c>
      <c r="E13" s="13">
        <v>373518.8</v>
      </c>
      <c r="F13" s="13">
        <v>1129005</v>
      </c>
      <c r="G13" s="13">
        <v>0</v>
      </c>
      <c r="H13" s="13">
        <v>99568</v>
      </c>
      <c r="I13" s="13">
        <v>14304</v>
      </c>
      <c r="J13" s="13">
        <v>105689</v>
      </c>
      <c r="K13" s="13">
        <v>558795</v>
      </c>
      <c r="L13" s="13">
        <v>80883</v>
      </c>
      <c r="M13" s="13" t="s">
        <v>12</v>
      </c>
      <c r="N13" s="30">
        <v>100000</v>
      </c>
    </row>
    <row r="14" spans="1:14" s="11" customFormat="1" ht="15" customHeight="1">
      <c r="A14" s="12" t="s">
        <v>55</v>
      </c>
      <c r="B14" s="13">
        <v>2716920</v>
      </c>
      <c r="C14" s="13">
        <v>1894115.8</v>
      </c>
      <c r="D14" s="13">
        <v>383201</v>
      </c>
      <c r="E14" s="13">
        <v>0</v>
      </c>
      <c r="F14" s="13">
        <v>1174955.8</v>
      </c>
      <c r="G14" s="13">
        <v>0</v>
      </c>
      <c r="H14" s="13">
        <v>0</v>
      </c>
      <c r="I14" s="13">
        <v>210783</v>
      </c>
      <c r="J14" s="13">
        <v>0</v>
      </c>
      <c r="K14" s="13">
        <v>99766</v>
      </c>
      <c r="L14" s="13">
        <v>25410</v>
      </c>
      <c r="M14" s="13" t="s">
        <v>12</v>
      </c>
      <c r="N14" s="30"/>
    </row>
    <row r="15" spans="1:14" s="11" customFormat="1" ht="15" customHeight="1">
      <c r="A15" s="12" t="s">
        <v>56</v>
      </c>
      <c r="B15" s="13">
        <v>575000</v>
      </c>
      <c r="C15" s="13">
        <v>431649.16</v>
      </c>
      <c r="D15" s="13">
        <v>431649.16</v>
      </c>
      <c r="E15" s="13">
        <v>0</v>
      </c>
      <c r="F15" s="13" t="s">
        <v>12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 t="s">
        <v>12</v>
      </c>
      <c r="M15" s="13" t="s">
        <v>12</v>
      </c>
      <c r="N15" s="30"/>
    </row>
    <row r="16" spans="1:14" s="11" customFormat="1" ht="15" customHeight="1">
      <c r="A16" s="12" t="s">
        <v>57</v>
      </c>
      <c r="B16" s="13">
        <v>1369500</v>
      </c>
      <c r="C16" s="13">
        <v>1323647.22</v>
      </c>
      <c r="D16" s="13">
        <v>537547.22</v>
      </c>
      <c r="E16" s="13">
        <v>30000</v>
      </c>
      <c r="F16" s="13">
        <v>366000</v>
      </c>
      <c r="G16" s="13">
        <v>27300</v>
      </c>
      <c r="H16" s="13">
        <v>0</v>
      </c>
      <c r="I16" s="13">
        <v>362800</v>
      </c>
      <c r="J16" s="13">
        <v>0</v>
      </c>
      <c r="K16" s="13">
        <v>0</v>
      </c>
      <c r="L16" s="13">
        <v>0</v>
      </c>
      <c r="M16" s="13" t="s">
        <v>12</v>
      </c>
      <c r="N16" s="30"/>
    </row>
    <row r="17" spans="1:15" s="11" customFormat="1" ht="15" customHeight="1">
      <c r="A17" s="12" t="s">
        <v>58</v>
      </c>
      <c r="B17" s="13">
        <v>7637600</v>
      </c>
      <c r="C17" s="13">
        <v>10758500</v>
      </c>
      <c r="D17" s="13">
        <v>0</v>
      </c>
      <c r="E17" s="13">
        <v>0</v>
      </c>
      <c r="F17" s="13" t="s">
        <v>12</v>
      </c>
      <c r="G17" s="13">
        <v>0</v>
      </c>
      <c r="H17" s="13">
        <v>0</v>
      </c>
      <c r="I17" s="13">
        <v>10758500</v>
      </c>
      <c r="J17" s="13">
        <v>0</v>
      </c>
      <c r="K17" s="13" t="s">
        <v>12</v>
      </c>
      <c r="L17" s="13" t="s">
        <v>12</v>
      </c>
      <c r="M17" s="13" t="s">
        <v>12</v>
      </c>
      <c r="N17" s="30">
        <v>3524000</v>
      </c>
    </row>
    <row r="18" spans="1:15" s="11" customFormat="1" ht="15" customHeight="1">
      <c r="A18" s="12" t="s">
        <v>59</v>
      </c>
      <c r="B18" s="13">
        <v>25000</v>
      </c>
      <c r="C18" s="13">
        <f t="shared" ref="C18" si="0">SUM(D18:M18)</f>
        <v>0</v>
      </c>
      <c r="D18" s="13"/>
      <c r="E18" s="13" t="s">
        <v>12</v>
      </c>
      <c r="F18" s="13" t="s">
        <v>12</v>
      </c>
      <c r="G18" s="13">
        <v>0</v>
      </c>
      <c r="H18" s="13">
        <v>0</v>
      </c>
      <c r="I18" s="13">
        <v>0</v>
      </c>
      <c r="J18" s="13">
        <v>0</v>
      </c>
      <c r="K18" s="13" t="s">
        <v>12</v>
      </c>
      <c r="L18" s="13" t="s">
        <v>12</v>
      </c>
      <c r="M18" s="13" t="s">
        <v>12</v>
      </c>
    </row>
    <row r="19" spans="1:15" s="11" customFormat="1" ht="15" customHeight="1">
      <c r="A19" s="12" t="s">
        <v>60</v>
      </c>
      <c r="B19" s="13">
        <v>2252400</v>
      </c>
      <c r="C19" s="13">
        <v>2070634</v>
      </c>
      <c r="D19" s="13">
        <v>2037634</v>
      </c>
      <c r="E19" s="13" t="s">
        <v>12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33000</v>
      </c>
      <c r="L19" s="13">
        <v>0</v>
      </c>
      <c r="M19" s="13" t="s">
        <v>12</v>
      </c>
      <c r="N19" s="30"/>
    </row>
    <row r="20" spans="1:15" s="15" customFormat="1" ht="15" customHeight="1">
      <c r="A20" s="24" t="s">
        <v>61</v>
      </c>
      <c r="B20" s="25">
        <f>SUM(B9:B19)</f>
        <v>50000000</v>
      </c>
      <c r="C20" s="13">
        <f>SUM(C9:C19)</f>
        <v>47301524.580000006</v>
      </c>
      <c r="D20" s="25">
        <f t="shared" ref="D20:M20" si="1">SUM(D9:D19)</f>
        <v>16673780.380000001</v>
      </c>
      <c r="E20" s="25">
        <f t="shared" si="1"/>
        <v>403518.8</v>
      </c>
      <c r="F20" s="25">
        <f t="shared" si="1"/>
        <v>2669960.7999999998</v>
      </c>
      <c r="G20" s="25">
        <f>SUM(G13:G19)</f>
        <v>27300</v>
      </c>
      <c r="H20" s="25">
        <f>SUM(H13:H19)</f>
        <v>99568</v>
      </c>
      <c r="I20" s="25">
        <f t="shared" si="1"/>
        <v>12704713</v>
      </c>
      <c r="J20" s="25">
        <f t="shared" si="1"/>
        <v>105689</v>
      </c>
      <c r="K20" s="25">
        <f t="shared" si="1"/>
        <v>691561</v>
      </c>
      <c r="L20" s="25">
        <f t="shared" si="1"/>
        <v>106293</v>
      </c>
      <c r="M20" s="25">
        <f t="shared" si="1"/>
        <v>13819140.6</v>
      </c>
      <c r="N20" s="29">
        <f>SUM(N9:N17)</f>
        <v>3860259.6</v>
      </c>
      <c r="O20" s="29"/>
    </row>
    <row r="21" spans="1:15" s="15" customFormat="1" ht="15" customHeight="1">
      <c r="A21" s="22" t="s">
        <v>62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5" s="11" customFormat="1" ht="15" customHeight="1">
      <c r="A22" s="12" t="s">
        <v>63</v>
      </c>
      <c r="B22" s="14">
        <v>200000</v>
      </c>
      <c r="C22" s="14">
        <v>189254.13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5" s="11" customFormat="1" ht="15" customHeight="1">
      <c r="A23" s="12" t="s">
        <v>64</v>
      </c>
      <c r="B23" s="14">
        <v>145000</v>
      </c>
      <c r="C23" s="14">
        <v>44120.800000000003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5" s="11" customFormat="1" ht="15" customHeight="1">
      <c r="A24" s="12" t="s">
        <v>65</v>
      </c>
      <c r="B24" s="14">
        <v>250000</v>
      </c>
      <c r="C24" s="14">
        <v>134310.04999999999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5" s="11" customFormat="1" ht="15" customHeight="1">
      <c r="A25" s="12" t="s">
        <v>66</v>
      </c>
      <c r="B25" s="14">
        <v>300000</v>
      </c>
      <c r="C25" s="14">
        <v>161422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5" s="11" customFormat="1" ht="15" customHeight="1">
      <c r="A26" s="12" t="s">
        <v>67</v>
      </c>
      <c r="B26" s="14">
        <v>160000</v>
      </c>
      <c r="C26" s="14">
        <v>1840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5" s="11" customFormat="1" ht="15" customHeight="1">
      <c r="A27" s="12" t="s">
        <v>68</v>
      </c>
      <c r="B27" s="14">
        <v>22124000</v>
      </c>
      <c r="C27" s="14">
        <v>22015055.949999999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5" s="11" customFormat="1" ht="15" customHeight="1">
      <c r="A28" s="12" t="s">
        <v>69</v>
      </c>
      <c r="B28" s="14">
        <v>26821000</v>
      </c>
      <c r="C28" s="14">
        <v>23832910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5" s="11" customFormat="1" ht="15" customHeight="1">
      <c r="A29" s="12" t="s">
        <v>70</v>
      </c>
      <c r="B29" s="13" t="s">
        <v>12</v>
      </c>
      <c r="C29" s="14">
        <v>3860259.6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5" s="15" customFormat="1" ht="15" customHeight="1">
      <c r="A30" s="24" t="s">
        <v>71</v>
      </c>
      <c r="B30" s="26">
        <f>SUM(B22:B29)</f>
        <v>50000000</v>
      </c>
      <c r="C30" s="26">
        <f>SUM(C22:C29)</f>
        <v>50239172.530000001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5" s="15" customFormat="1" ht="15" customHeight="1" thickBot="1">
      <c r="A31" s="217" t="s">
        <v>72</v>
      </c>
      <c r="B31" s="218"/>
      <c r="C31" s="27">
        <f>C30-C20</f>
        <v>2937647.9499999955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5" s="15" customFormat="1" ht="15" customHeight="1" thickTop="1">
      <c r="A32" s="213"/>
      <c r="B32" s="213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4:12" s="11" customFormat="1" ht="15" customHeight="1">
      <c r="D33" s="11" t="s">
        <v>74</v>
      </c>
      <c r="I33" s="11" t="s">
        <v>75</v>
      </c>
      <c r="L33" s="11" t="s">
        <v>77</v>
      </c>
    </row>
    <row r="34" spans="4:12" s="11" customFormat="1" ht="15" customHeight="1">
      <c r="D34" s="11" t="s">
        <v>73</v>
      </c>
      <c r="I34" s="11" t="s">
        <v>76</v>
      </c>
      <c r="L34" s="11" t="s">
        <v>78</v>
      </c>
    </row>
    <row r="35" spans="4:12" s="11" customFormat="1" ht="15" customHeight="1"/>
  </sheetData>
  <mergeCells count="10">
    <mergeCell ref="A31:B31"/>
    <mergeCell ref="A1:M1"/>
    <mergeCell ref="A2:M2"/>
    <mergeCell ref="A3:M3"/>
    <mergeCell ref="A5:A7"/>
    <mergeCell ref="B5:B7"/>
    <mergeCell ref="C5:C7"/>
    <mergeCell ref="F5:F7"/>
    <mergeCell ref="L5:L7"/>
    <mergeCell ref="M5:M7"/>
  </mergeCells>
  <pageMargins left="0.42" right="0.36" top="0.52" bottom="0.4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G25" sqref="G25"/>
    </sheetView>
  </sheetViews>
  <sheetFormatPr defaultRowHeight="14.25"/>
  <cols>
    <col min="1" max="1" width="27.125" customWidth="1"/>
    <col min="2" max="2" width="15.625" customWidth="1"/>
    <col min="3" max="3" width="19.625" customWidth="1"/>
    <col min="4" max="4" width="18.5" customWidth="1"/>
  </cols>
  <sheetData>
    <row r="1" spans="1:4" s="33" customFormat="1" ht="23.25">
      <c r="A1" s="223" t="s">
        <v>0</v>
      </c>
      <c r="B1" s="223"/>
      <c r="C1" s="223"/>
      <c r="D1" s="223"/>
    </row>
    <row r="2" spans="1:4" s="33" customFormat="1" ht="23.25">
      <c r="A2" s="223" t="s">
        <v>80</v>
      </c>
      <c r="B2" s="223"/>
      <c r="C2" s="223"/>
      <c r="D2" s="223"/>
    </row>
    <row r="3" spans="1:4" s="33" customFormat="1" ht="23.25">
      <c r="A3" s="223" t="s">
        <v>391</v>
      </c>
      <c r="B3" s="223"/>
      <c r="C3" s="223"/>
      <c r="D3" s="223"/>
    </row>
    <row r="4" spans="1:4" s="33" customFormat="1" ht="23.25">
      <c r="A4" s="224" t="s">
        <v>48</v>
      </c>
      <c r="B4" s="224"/>
      <c r="C4" s="224"/>
      <c r="D4" s="224"/>
    </row>
    <row r="5" spans="1:4" s="33" customFormat="1" ht="23.25">
      <c r="A5" s="33" t="s">
        <v>81</v>
      </c>
    </row>
    <row r="6" spans="1:4" s="33" customFormat="1" ht="23.25">
      <c r="A6" s="227" t="s">
        <v>82</v>
      </c>
      <c r="B6" s="227" t="s">
        <v>83</v>
      </c>
      <c r="C6" s="225" t="s">
        <v>84</v>
      </c>
      <c r="D6" s="226"/>
    </row>
    <row r="7" spans="1:4" s="33" customFormat="1" ht="23.25">
      <c r="A7" s="227"/>
      <c r="B7" s="227"/>
      <c r="C7" s="34" t="s">
        <v>85</v>
      </c>
      <c r="D7" s="34" t="s">
        <v>86</v>
      </c>
    </row>
    <row r="8" spans="1:4" s="33" customFormat="1" ht="23.25">
      <c r="A8" s="35" t="s">
        <v>87</v>
      </c>
      <c r="B8" s="36"/>
      <c r="C8" s="37"/>
      <c r="D8" s="37"/>
    </row>
    <row r="9" spans="1:4" s="33" customFormat="1" ht="23.25">
      <c r="A9" s="37" t="s">
        <v>88</v>
      </c>
      <c r="B9" s="36">
        <v>560000</v>
      </c>
      <c r="C9" s="37" t="s">
        <v>90</v>
      </c>
      <c r="D9" s="36">
        <v>14856037</v>
      </c>
    </row>
    <row r="10" spans="1:4" s="33" customFormat="1" ht="23.25">
      <c r="A10" s="37" t="s">
        <v>89</v>
      </c>
      <c r="B10" s="36">
        <v>8911000</v>
      </c>
      <c r="C10" s="37" t="s">
        <v>91</v>
      </c>
      <c r="D10" s="36">
        <v>1449392.83</v>
      </c>
    </row>
    <row r="11" spans="1:4" s="33" customFormat="1" ht="23.25">
      <c r="A11" s="37"/>
      <c r="B11" s="36"/>
      <c r="C11" s="37" t="s">
        <v>92</v>
      </c>
      <c r="D11" s="36">
        <v>2349900</v>
      </c>
    </row>
    <row r="12" spans="1:4" s="33" customFormat="1" ht="23.25">
      <c r="A12" s="35" t="s">
        <v>93</v>
      </c>
      <c r="B12" s="36"/>
      <c r="C12" s="37"/>
      <c r="D12" s="37" t="s">
        <v>94</v>
      </c>
    </row>
    <row r="13" spans="1:4" s="33" customFormat="1" ht="23.25">
      <c r="A13" s="37" t="s">
        <v>441</v>
      </c>
      <c r="B13" s="36">
        <v>1453925</v>
      </c>
      <c r="C13" s="37"/>
      <c r="D13" s="37"/>
    </row>
    <row r="14" spans="1:4" s="33" customFormat="1" ht="23.25">
      <c r="A14" s="37" t="s">
        <v>442</v>
      </c>
      <c r="B14" s="36"/>
      <c r="C14" s="37"/>
      <c r="D14" s="37"/>
    </row>
    <row r="15" spans="1:4" s="33" customFormat="1" ht="23.25">
      <c r="A15" s="37" t="s">
        <v>443</v>
      </c>
      <c r="B15" s="36">
        <v>549900</v>
      </c>
      <c r="C15" s="37"/>
      <c r="D15" s="37"/>
    </row>
    <row r="16" spans="1:4" s="33" customFormat="1" ht="23.25">
      <c r="A16" s="37" t="s">
        <v>444</v>
      </c>
      <c r="B16" s="36">
        <v>207660</v>
      </c>
      <c r="C16" s="37"/>
      <c r="D16" s="37"/>
    </row>
    <row r="17" spans="1:4" s="33" customFormat="1" ht="23.25">
      <c r="A17" s="37" t="s">
        <v>445</v>
      </c>
      <c r="B17" s="36">
        <v>429440</v>
      </c>
      <c r="C17" s="37"/>
      <c r="D17" s="37"/>
    </row>
    <row r="18" spans="1:4" s="33" customFormat="1" ht="23.25">
      <c r="A18" s="37" t="s">
        <v>446</v>
      </c>
      <c r="B18" s="36">
        <v>160270</v>
      </c>
      <c r="C18" s="37"/>
      <c r="D18" s="37"/>
    </row>
    <row r="19" spans="1:4" s="33" customFormat="1" ht="23.25">
      <c r="A19" s="37" t="s">
        <v>447</v>
      </c>
      <c r="B19" s="36">
        <v>128000</v>
      </c>
      <c r="C19" s="37"/>
      <c r="D19" s="37"/>
    </row>
    <row r="20" spans="1:4" s="33" customFormat="1" ht="23.25">
      <c r="A20" s="37" t="s">
        <v>448</v>
      </c>
      <c r="B20" s="36">
        <v>76650</v>
      </c>
      <c r="C20" s="37"/>
      <c r="D20" s="37"/>
    </row>
    <row r="21" spans="1:4" s="33" customFormat="1" ht="23.25">
      <c r="A21" s="37" t="s">
        <v>449</v>
      </c>
      <c r="B21" s="36">
        <v>94250</v>
      </c>
      <c r="C21" s="37"/>
      <c r="D21" s="37"/>
    </row>
    <row r="22" spans="1:4" s="33" customFormat="1" ht="23.25">
      <c r="A22" s="37" t="s">
        <v>450</v>
      </c>
      <c r="B22" s="36">
        <v>464750</v>
      </c>
      <c r="C22" s="37"/>
      <c r="D22" s="37"/>
    </row>
    <row r="23" spans="1:4" s="33" customFormat="1" ht="23.25">
      <c r="A23" s="37" t="s">
        <v>451</v>
      </c>
      <c r="B23" s="36">
        <v>838362</v>
      </c>
      <c r="C23" s="37"/>
      <c r="D23" s="37"/>
    </row>
    <row r="24" spans="1:4" s="33" customFormat="1" ht="23.25">
      <c r="A24" s="37" t="s">
        <v>452</v>
      </c>
      <c r="B24" s="36">
        <v>4781122.83</v>
      </c>
      <c r="C24" s="37"/>
      <c r="D24" s="37"/>
    </row>
    <row r="25" spans="1:4" s="33" customFormat="1" ht="24" thickBot="1">
      <c r="A25" s="214" t="s">
        <v>32</v>
      </c>
      <c r="B25" s="39">
        <f>SUM(B9:B24)</f>
        <v>18655329.829999998</v>
      </c>
      <c r="C25" s="38"/>
      <c r="D25" s="39">
        <f>SUM(D9:D24)</f>
        <v>18655329.829999998</v>
      </c>
    </row>
    <row r="26" spans="1:4" s="33" customFormat="1" ht="24" thickTop="1"/>
    <row r="27" spans="1:4" s="1" customFormat="1" ht="21">
      <c r="A27" s="1" t="s">
        <v>95</v>
      </c>
      <c r="B27" s="1" t="s">
        <v>97</v>
      </c>
      <c r="D27" s="1" t="s">
        <v>98</v>
      </c>
    </row>
    <row r="28" spans="1:4" s="1" customFormat="1" ht="21">
      <c r="A28" s="1" t="s">
        <v>73</v>
      </c>
      <c r="B28" s="1" t="s">
        <v>96</v>
      </c>
      <c r="D28" s="1" t="s">
        <v>99</v>
      </c>
    </row>
    <row r="29" spans="1:4" s="33" customFormat="1" ht="23.25"/>
    <row r="30" spans="1:4" s="33" customFormat="1" ht="23.25"/>
    <row r="31" spans="1:4" s="33" customFormat="1" ht="23.25"/>
    <row r="32" spans="1:4" s="33" customFormat="1" ht="23.25"/>
  </sheetData>
  <mergeCells count="7">
    <mergeCell ref="A1:D1"/>
    <mergeCell ref="A2:D2"/>
    <mergeCell ref="A3:D3"/>
    <mergeCell ref="A4:D4"/>
    <mergeCell ref="C6:D6"/>
    <mergeCell ref="A6:A7"/>
    <mergeCell ref="B6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14" sqref="F14"/>
    </sheetView>
  </sheetViews>
  <sheetFormatPr defaultRowHeight="14.25"/>
  <cols>
    <col min="1" max="1" width="14.5" customWidth="1"/>
    <col min="3" max="3" width="18" customWidth="1"/>
    <col min="4" max="4" width="5.125" customWidth="1"/>
    <col min="5" max="5" width="17.5" customWidth="1"/>
    <col min="6" max="6" width="16.5" customWidth="1"/>
  </cols>
  <sheetData>
    <row r="1" spans="1:6" s="33" customFormat="1" ht="23.25">
      <c r="A1" s="223" t="s">
        <v>0</v>
      </c>
      <c r="B1" s="223"/>
      <c r="C1" s="223"/>
      <c r="D1" s="223"/>
      <c r="E1" s="223"/>
      <c r="F1" s="223"/>
    </row>
    <row r="2" spans="1:6" s="33" customFormat="1" ht="23.25">
      <c r="A2" s="223" t="s">
        <v>80</v>
      </c>
      <c r="B2" s="223"/>
      <c r="C2" s="223"/>
      <c r="D2" s="223"/>
      <c r="E2" s="223"/>
      <c r="F2" s="223"/>
    </row>
    <row r="3" spans="1:6" s="33" customFormat="1" ht="23.25">
      <c r="A3" s="223" t="s">
        <v>391</v>
      </c>
      <c r="B3" s="223"/>
      <c r="C3" s="223"/>
      <c r="D3" s="223"/>
      <c r="E3" s="223"/>
      <c r="F3" s="223"/>
    </row>
    <row r="4" spans="1:6" s="33" customFormat="1" ht="23.25">
      <c r="A4" s="224" t="s">
        <v>48</v>
      </c>
      <c r="B4" s="224"/>
      <c r="C4" s="224"/>
      <c r="D4" s="224"/>
      <c r="E4" s="224"/>
      <c r="F4" s="224"/>
    </row>
    <row r="5" spans="1:6" s="33" customFormat="1" ht="23.25">
      <c r="A5" s="33" t="s">
        <v>100</v>
      </c>
    </row>
    <row r="6" spans="1:6" s="33" customFormat="1" ht="23.25">
      <c r="A6" s="33" t="s">
        <v>101</v>
      </c>
    </row>
    <row r="7" spans="1:6" s="33" customFormat="1" ht="23.25">
      <c r="A7" s="33" t="s">
        <v>102</v>
      </c>
      <c r="B7" s="33" t="s">
        <v>103</v>
      </c>
      <c r="C7" s="33" t="s">
        <v>106</v>
      </c>
      <c r="D7" s="33" t="s">
        <v>108</v>
      </c>
      <c r="E7" s="33" t="s">
        <v>109</v>
      </c>
      <c r="F7" s="40">
        <v>5.99</v>
      </c>
    </row>
    <row r="8" spans="1:6" s="33" customFormat="1" ht="23.25">
      <c r="B8" s="33" t="s">
        <v>103</v>
      </c>
      <c r="C8" s="33" t="s">
        <v>107</v>
      </c>
      <c r="D8" s="33" t="s">
        <v>108</v>
      </c>
      <c r="E8" s="33" t="s">
        <v>110</v>
      </c>
      <c r="F8" s="40">
        <v>48780.07</v>
      </c>
    </row>
    <row r="9" spans="1:6" s="33" customFormat="1" ht="23.25">
      <c r="B9" s="33" t="s">
        <v>104</v>
      </c>
      <c r="C9" s="33" t="s">
        <v>107</v>
      </c>
      <c r="D9" s="33" t="s">
        <v>108</v>
      </c>
      <c r="E9" s="33" t="s">
        <v>111</v>
      </c>
      <c r="F9" s="40">
        <v>19746287.190000001</v>
      </c>
    </row>
    <row r="10" spans="1:6" s="33" customFormat="1" ht="23.25">
      <c r="B10" s="33" t="s">
        <v>104</v>
      </c>
      <c r="C10" s="33" t="s">
        <v>107</v>
      </c>
      <c r="D10" s="33" t="s">
        <v>108</v>
      </c>
      <c r="E10" s="33" t="s">
        <v>112</v>
      </c>
      <c r="F10" s="40">
        <v>1022485.69</v>
      </c>
    </row>
    <row r="11" spans="1:6" s="33" customFormat="1" ht="23.25">
      <c r="B11" s="33" t="s">
        <v>104</v>
      </c>
      <c r="C11" s="33" t="s">
        <v>107</v>
      </c>
      <c r="D11" s="33" t="s">
        <v>108</v>
      </c>
      <c r="E11" s="33" t="s">
        <v>113</v>
      </c>
      <c r="F11" s="40">
        <v>30.43</v>
      </c>
    </row>
    <row r="12" spans="1:6" s="33" customFormat="1" ht="23.25">
      <c r="B12" s="33" t="s">
        <v>104</v>
      </c>
      <c r="C12" s="33" t="s">
        <v>107</v>
      </c>
      <c r="D12" s="33" t="s">
        <v>108</v>
      </c>
      <c r="E12" s="33" t="s">
        <v>114</v>
      </c>
      <c r="F12" s="40">
        <v>95406.78</v>
      </c>
    </row>
    <row r="13" spans="1:6" s="33" customFormat="1" ht="23.25">
      <c r="B13" s="33" t="s">
        <v>105</v>
      </c>
      <c r="C13" s="33" t="s">
        <v>106</v>
      </c>
      <c r="D13" s="33" t="s">
        <v>108</v>
      </c>
      <c r="E13" s="33" t="s">
        <v>115</v>
      </c>
      <c r="F13" s="40">
        <v>5555057.4299999997</v>
      </c>
    </row>
    <row r="14" spans="1:6" s="33" customFormat="1" ht="23.25"/>
    <row r="15" spans="1:6" s="33" customFormat="1" ht="23.25">
      <c r="C15" s="33" t="s">
        <v>32</v>
      </c>
      <c r="F15" s="41">
        <f>SUM(F7:F14)</f>
        <v>26468053.580000002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D15" sqref="D15"/>
    </sheetView>
  </sheetViews>
  <sheetFormatPr defaultRowHeight="14.25"/>
  <cols>
    <col min="1" max="1" width="35.5" customWidth="1"/>
    <col min="2" max="2" width="13.25" customWidth="1"/>
    <col min="3" max="3" width="12.875" customWidth="1"/>
    <col min="4" max="4" width="14.625" customWidth="1"/>
  </cols>
  <sheetData>
    <row r="1" spans="1:4" s="33" customFormat="1" ht="23.25">
      <c r="A1" s="223" t="s">
        <v>0</v>
      </c>
      <c r="B1" s="223"/>
      <c r="C1" s="223"/>
      <c r="D1" s="223"/>
    </row>
    <row r="2" spans="1:4" s="33" customFormat="1" ht="23.25">
      <c r="A2" s="223" t="s">
        <v>80</v>
      </c>
      <c r="B2" s="223"/>
      <c r="C2" s="223"/>
      <c r="D2" s="223"/>
    </row>
    <row r="3" spans="1:4" s="33" customFormat="1" ht="23.25">
      <c r="A3" s="223" t="s">
        <v>391</v>
      </c>
      <c r="B3" s="223"/>
      <c r="C3" s="223"/>
      <c r="D3" s="223"/>
    </row>
    <row r="4" spans="1:4" s="33" customFormat="1" ht="23.25">
      <c r="A4" s="228" t="s">
        <v>116</v>
      </c>
      <c r="B4" s="228"/>
      <c r="C4" s="228"/>
      <c r="D4" s="228"/>
    </row>
    <row r="5" spans="1:4" s="33" customFormat="1" ht="23.25">
      <c r="A5" s="33" t="s">
        <v>117</v>
      </c>
    </row>
    <row r="6" spans="1:4" s="33" customFormat="1" ht="23.25">
      <c r="A6" s="34" t="s">
        <v>118</v>
      </c>
      <c r="B6" s="34" t="s">
        <v>119</v>
      </c>
      <c r="C6" s="34" t="s">
        <v>120</v>
      </c>
      <c r="D6" s="34" t="s">
        <v>86</v>
      </c>
    </row>
    <row r="7" spans="1:4" s="33" customFormat="1" ht="23.25">
      <c r="A7" s="37" t="s">
        <v>121</v>
      </c>
      <c r="B7" s="37">
        <v>2553</v>
      </c>
      <c r="C7" s="37">
        <v>22</v>
      </c>
      <c r="D7" s="36">
        <v>586.29999999999995</v>
      </c>
    </row>
    <row r="8" spans="1:4" s="33" customFormat="1" ht="23.25">
      <c r="A8" s="37"/>
      <c r="B8" s="37">
        <v>2554</v>
      </c>
      <c r="C8" s="37">
        <v>50</v>
      </c>
      <c r="D8" s="36">
        <v>1514.1</v>
      </c>
    </row>
    <row r="9" spans="1:4" s="33" customFormat="1" ht="23.25">
      <c r="A9" s="37"/>
      <c r="B9" s="37">
        <v>2555</v>
      </c>
      <c r="C9" s="37">
        <v>86</v>
      </c>
      <c r="D9" s="36">
        <v>3124.8</v>
      </c>
    </row>
    <row r="10" spans="1:4" s="33" customFormat="1" ht="23.25">
      <c r="A10" s="37"/>
      <c r="B10" s="37">
        <v>2556</v>
      </c>
      <c r="C10" s="37">
        <v>112</v>
      </c>
      <c r="D10" s="36">
        <v>4178</v>
      </c>
    </row>
    <row r="11" spans="1:4" s="33" customFormat="1" ht="23.25">
      <c r="A11" s="37"/>
      <c r="B11" s="37">
        <v>2557</v>
      </c>
      <c r="C11" s="37">
        <v>19</v>
      </c>
      <c r="D11" s="36">
        <v>854</v>
      </c>
    </row>
    <row r="12" spans="1:4" s="33" customFormat="1" ht="23.25">
      <c r="A12" s="37"/>
      <c r="B12" s="37">
        <v>2558</v>
      </c>
      <c r="C12" s="37">
        <v>94</v>
      </c>
      <c r="D12" s="36">
        <v>3681</v>
      </c>
    </row>
    <row r="13" spans="1:4" s="33" customFormat="1" ht="23.25">
      <c r="A13" s="37"/>
      <c r="B13" s="37">
        <v>2559</v>
      </c>
      <c r="C13" s="37">
        <v>199</v>
      </c>
      <c r="D13" s="36">
        <v>7307</v>
      </c>
    </row>
    <row r="14" spans="1:4" s="33" customFormat="1" ht="23.25">
      <c r="A14" s="177"/>
      <c r="B14" s="37">
        <v>2560</v>
      </c>
      <c r="C14" s="37">
        <v>370</v>
      </c>
      <c r="D14" s="36">
        <v>14592</v>
      </c>
    </row>
    <row r="15" spans="1:4" s="33" customFormat="1" ht="23.25">
      <c r="A15" s="225" t="s">
        <v>32</v>
      </c>
      <c r="B15" s="226"/>
      <c r="C15" s="36">
        <f>SUM(C7:C14)</f>
        <v>952</v>
      </c>
      <c r="D15" s="36">
        <f>SUM(D7:D14)</f>
        <v>35837.199999999997</v>
      </c>
    </row>
  </sheetData>
  <mergeCells count="5">
    <mergeCell ref="A1:D1"/>
    <mergeCell ref="A2:D2"/>
    <mergeCell ref="A3:D3"/>
    <mergeCell ref="A4:D4"/>
    <mergeCell ref="A15:B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A20" sqref="A20"/>
    </sheetView>
  </sheetViews>
  <sheetFormatPr defaultRowHeight="14.25"/>
  <cols>
    <col min="1" max="1" width="52.125" customWidth="1"/>
    <col min="2" max="2" width="11" customWidth="1"/>
    <col min="3" max="3" width="11.125" customWidth="1"/>
    <col min="4" max="4" width="12.125" customWidth="1"/>
  </cols>
  <sheetData>
    <row r="1" spans="1:4" s="33" customFormat="1" ht="23.25">
      <c r="A1" s="223" t="s">
        <v>0</v>
      </c>
      <c r="B1" s="223"/>
      <c r="C1" s="223"/>
      <c r="D1" s="223"/>
    </row>
    <row r="2" spans="1:4" s="33" customFormat="1" ht="23.25">
      <c r="A2" s="223" t="s">
        <v>80</v>
      </c>
      <c r="B2" s="223"/>
      <c r="C2" s="223"/>
      <c r="D2" s="223"/>
    </row>
    <row r="3" spans="1:4" s="33" customFormat="1" ht="23.25">
      <c r="A3" s="223" t="s">
        <v>391</v>
      </c>
      <c r="B3" s="223"/>
      <c r="C3" s="223"/>
      <c r="D3" s="223"/>
    </row>
    <row r="4" spans="1:4" s="33" customFormat="1" ht="23.25">
      <c r="A4" s="228" t="s">
        <v>116</v>
      </c>
      <c r="B4" s="228"/>
      <c r="C4" s="228"/>
      <c r="D4" s="228"/>
    </row>
    <row r="5" spans="1:4" s="33" customFormat="1" ht="23.25">
      <c r="A5" s="33" t="s">
        <v>122</v>
      </c>
      <c r="D5" s="40"/>
    </row>
    <row r="6" spans="1:4" s="33" customFormat="1" ht="23.25">
      <c r="A6" s="33" t="s">
        <v>439</v>
      </c>
      <c r="B6" s="40"/>
      <c r="C6" s="40"/>
      <c r="D6" s="40">
        <v>9822191.8699999992</v>
      </c>
    </row>
    <row r="7" spans="1:4" s="33" customFormat="1" ht="23.25">
      <c r="A7" s="33" t="s">
        <v>123</v>
      </c>
      <c r="B7" s="40">
        <v>2937647.95</v>
      </c>
      <c r="C7" s="40"/>
      <c r="D7" s="40"/>
    </row>
    <row r="8" spans="1:4" s="33" customFormat="1" ht="25.5">
      <c r="A8" s="33" t="s">
        <v>131</v>
      </c>
      <c r="B8" s="42">
        <f>B7*25%</f>
        <v>734411.98750000005</v>
      </c>
      <c r="C8" s="40"/>
      <c r="D8" s="40"/>
    </row>
    <row r="9" spans="1:4" s="33" customFormat="1" ht="23.25">
      <c r="A9" s="33" t="s">
        <v>124</v>
      </c>
      <c r="B9" s="40"/>
      <c r="C9" s="40">
        <f>B7-B8</f>
        <v>2203235.9625000004</v>
      </c>
      <c r="D9" s="40"/>
    </row>
    <row r="10" spans="1:4" s="33" customFormat="1" ht="23.25">
      <c r="A10" s="33" t="s">
        <v>125</v>
      </c>
      <c r="B10" s="40"/>
      <c r="C10" s="40">
        <v>24100</v>
      </c>
      <c r="D10" s="40"/>
    </row>
    <row r="11" spans="1:4" s="33" customFormat="1" ht="23.25">
      <c r="A11" s="33" t="s">
        <v>168</v>
      </c>
      <c r="B11" s="40"/>
      <c r="C11" s="40">
        <v>35837.199999999997</v>
      </c>
      <c r="D11" s="40"/>
    </row>
    <row r="12" spans="1:4" s="33" customFormat="1" ht="23.25">
      <c r="A12" s="33" t="s">
        <v>430</v>
      </c>
      <c r="B12" s="40"/>
      <c r="C12" s="40">
        <v>93620.58</v>
      </c>
      <c r="D12" s="40"/>
    </row>
    <row r="13" spans="1:4" s="33" customFormat="1" ht="23.25">
      <c r="A13" s="33" t="s">
        <v>431</v>
      </c>
      <c r="B13" s="40"/>
      <c r="C13" s="45">
        <v>274500</v>
      </c>
      <c r="D13" s="40">
        <f>SUM(C9:C13)</f>
        <v>2631293.7425000006</v>
      </c>
    </row>
    <row r="14" spans="1:4" s="33" customFormat="1" ht="23.25">
      <c r="A14" s="33" t="s">
        <v>126</v>
      </c>
      <c r="B14" s="40"/>
      <c r="C14" s="40">
        <v>41578.1</v>
      </c>
      <c r="D14" s="40"/>
    </row>
    <row r="15" spans="1:4" s="33" customFormat="1" ht="23.25">
      <c r="A15" s="33" t="s">
        <v>127</v>
      </c>
      <c r="B15" s="40"/>
      <c r="C15" s="40">
        <v>1562400</v>
      </c>
      <c r="D15" s="40"/>
    </row>
    <row r="16" spans="1:4" s="33" customFormat="1" ht="23.25">
      <c r="A16" s="33" t="s">
        <v>432</v>
      </c>
      <c r="B16" s="40"/>
      <c r="C16" s="40">
        <v>33000</v>
      </c>
      <c r="D16" s="40"/>
    </row>
    <row r="17" spans="1:4" s="33" customFormat="1" ht="23.25">
      <c r="A17" s="33" t="s">
        <v>433</v>
      </c>
      <c r="B17" s="40"/>
      <c r="C17" s="45">
        <v>1500</v>
      </c>
      <c r="D17" s="45">
        <f>SUM(C14:C17)</f>
        <v>1638478.1</v>
      </c>
    </row>
    <row r="18" spans="1:4" s="33" customFormat="1" ht="23.25">
      <c r="C18" s="40"/>
      <c r="D18" s="40"/>
    </row>
    <row r="19" spans="1:4" s="33" customFormat="1" ht="24" thickBot="1">
      <c r="A19" s="33" t="s">
        <v>440</v>
      </c>
      <c r="C19" s="40"/>
      <c r="D19" s="43">
        <f>D6+D13-D17</f>
        <v>10815007.512500001</v>
      </c>
    </row>
    <row r="20" spans="1:4" s="33" customFormat="1" ht="24" thickTop="1">
      <c r="C20" s="40"/>
      <c r="D20" s="40"/>
    </row>
    <row r="21" spans="1:4" s="33" customFormat="1" ht="23.25">
      <c r="A21" s="33" t="s">
        <v>128</v>
      </c>
      <c r="D21" s="40"/>
    </row>
    <row r="22" spans="1:4" s="33" customFormat="1" ht="23.25">
      <c r="A22" s="33" t="s">
        <v>129</v>
      </c>
      <c r="D22" s="40">
        <v>35837.199999999997</v>
      </c>
    </row>
    <row r="23" spans="1:4" s="33" customFormat="1" ht="23.25">
      <c r="A23" s="33" t="s">
        <v>434</v>
      </c>
      <c r="D23" s="40">
        <v>273500</v>
      </c>
    </row>
    <row r="24" spans="1:4" s="33" customFormat="1" ht="23.25">
      <c r="A24" s="33" t="s">
        <v>130</v>
      </c>
      <c r="D24" s="40">
        <v>10505670.310000001</v>
      </c>
    </row>
    <row r="25" spans="1:4" s="33" customFormat="1" ht="24" thickBot="1">
      <c r="D25" s="44">
        <f>SUM(D22:D24)</f>
        <v>10815007.51</v>
      </c>
    </row>
    <row r="26" spans="1:4" ht="15" thickTop="1">
      <c r="D26" s="32"/>
    </row>
    <row r="38" spans="1:1" ht="23.25">
      <c r="A38" s="33"/>
    </row>
  </sheetData>
  <mergeCells count="4">
    <mergeCell ref="A1:D1"/>
    <mergeCell ref="A2:D2"/>
    <mergeCell ref="A3:D3"/>
    <mergeCell ref="A4:D4"/>
  </mergeCells>
  <pageMargins left="0.26" right="0.24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topLeftCell="A13" workbookViewId="0">
      <selection activeCell="H15" sqref="H15"/>
    </sheetView>
  </sheetViews>
  <sheetFormatPr defaultRowHeight="14.25"/>
  <cols>
    <col min="1" max="1" width="16" customWidth="1"/>
    <col min="2" max="2" width="18.875" customWidth="1"/>
    <col min="3" max="3" width="13.125" customWidth="1"/>
    <col min="4" max="4" width="13.625" customWidth="1"/>
    <col min="5" max="5" width="17.25" customWidth="1"/>
  </cols>
  <sheetData>
    <row r="1" spans="1:5" s="33" customFormat="1" ht="23.25">
      <c r="A1" s="223" t="s">
        <v>0</v>
      </c>
      <c r="B1" s="223"/>
      <c r="C1" s="223"/>
      <c r="D1" s="223"/>
      <c r="E1" s="223"/>
    </row>
    <row r="2" spans="1:5" s="33" customFormat="1" ht="23.25">
      <c r="A2" s="223" t="s">
        <v>429</v>
      </c>
      <c r="B2" s="223"/>
      <c r="C2" s="223"/>
      <c r="D2" s="223"/>
      <c r="E2" s="223"/>
    </row>
    <row r="3" spans="1:5" s="33" customFormat="1" ht="23.25">
      <c r="A3" s="223" t="s">
        <v>392</v>
      </c>
      <c r="B3" s="223"/>
      <c r="C3" s="223"/>
      <c r="D3" s="223"/>
      <c r="E3" s="223"/>
    </row>
    <row r="4" spans="1:5" s="33" customFormat="1" ht="23.25">
      <c r="A4" s="228" t="s">
        <v>4</v>
      </c>
      <c r="B4" s="228"/>
      <c r="C4" s="228"/>
      <c r="D4" s="228"/>
      <c r="E4" s="228"/>
    </row>
    <row r="5" spans="1:5" s="33" customFormat="1" ht="23.25">
      <c r="A5" s="227" t="s">
        <v>133</v>
      </c>
      <c r="B5" s="227" t="s">
        <v>134</v>
      </c>
      <c r="C5" s="227" t="s">
        <v>135</v>
      </c>
      <c r="D5" s="227"/>
      <c r="E5" s="227"/>
    </row>
    <row r="6" spans="1:5" s="33" customFormat="1" ht="23.25">
      <c r="A6" s="227"/>
      <c r="B6" s="227"/>
      <c r="C6" s="34" t="s">
        <v>136</v>
      </c>
      <c r="D6" s="34" t="s">
        <v>137</v>
      </c>
      <c r="E6" s="34" t="s">
        <v>32</v>
      </c>
    </row>
    <row r="7" spans="1:5" s="33" customFormat="1" ht="23.25">
      <c r="A7" s="37" t="s">
        <v>49</v>
      </c>
      <c r="B7" s="37"/>
      <c r="C7" s="37"/>
      <c r="D7" s="37"/>
      <c r="E7" s="37"/>
    </row>
    <row r="8" spans="1:5" s="33" customFormat="1" ht="23.25">
      <c r="A8" s="37" t="s">
        <v>138</v>
      </c>
      <c r="B8" s="37" t="s">
        <v>139</v>
      </c>
      <c r="C8" s="36">
        <v>0</v>
      </c>
      <c r="D8" s="36">
        <v>0</v>
      </c>
      <c r="E8" s="204">
        <f>SUM(C8:D8)</f>
        <v>0</v>
      </c>
    </row>
    <row r="9" spans="1:5" s="33" customFormat="1" ht="23.25">
      <c r="A9" s="37"/>
      <c r="B9" s="37" t="s">
        <v>140</v>
      </c>
      <c r="C9" s="36">
        <v>0</v>
      </c>
      <c r="D9" s="36">
        <v>0</v>
      </c>
      <c r="E9" s="204">
        <f t="shared" ref="E9:E19" si="0">SUM(C9:D9)</f>
        <v>0</v>
      </c>
    </row>
    <row r="10" spans="1:5" s="33" customFormat="1" ht="23.25">
      <c r="A10" s="37" t="s">
        <v>141</v>
      </c>
      <c r="B10" s="37" t="s">
        <v>142</v>
      </c>
      <c r="C10" s="36">
        <v>0</v>
      </c>
      <c r="D10" s="36">
        <v>0</v>
      </c>
      <c r="E10" s="204">
        <f t="shared" si="0"/>
        <v>0</v>
      </c>
    </row>
    <row r="11" spans="1:5" s="33" customFormat="1" ht="23.25">
      <c r="A11" s="37"/>
      <c r="B11" s="37" t="s">
        <v>143</v>
      </c>
      <c r="C11" s="36">
        <v>0</v>
      </c>
      <c r="D11" s="36">
        <v>0</v>
      </c>
      <c r="E11" s="204">
        <f t="shared" si="0"/>
        <v>0</v>
      </c>
    </row>
    <row r="12" spans="1:5" s="33" customFormat="1" ht="23.25">
      <c r="A12" s="37"/>
      <c r="B12" s="37" t="s">
        <v>144</v>
      </c>
      <c r="C12" s="36">
        <v>0</v>
      </c>
      <c r="D12" s="36">
        <v>0</v>
      </c>
      <c r="E12" s="204">
        <f t="shared" si="0"/>
        <v>0</v>
      </c>
    </row>
    <row r="13" spans="1:5" s="33" customFormat="1" ht="23.25">
      <c r="A13" s="37"/>
      <c r="B13" s="37" t="s">
        <v>145</v>
      </c>
      <c r="C13" s="36">
        <v>0</v>
      </c>
      <c r="D13" s="36">
        <v>0</v>
      </c>
      <c r="E13" s="204">
        <f t="shared" si="0"/>
        <v>0</v>
      </c>
    </row>
    <row r="14" spans="1:5" s="33" customFormat="1" ht="23.25">
      <c r="A14" s="37" t="s">
        <v>146</v>
      </c>
      <c r="B14" s="37" t="s">
        <v>147</v>
      </c>
      <c r="C14" s="36">
        <v>0</v>
      </c>
      <c r="D14" s="36">
        <v>0</v>
      </c>
      <c r="E14" s="204">
        <f t="shared" si="0"/>
        <v>0</v>
      </c>
    </row>
    <row r="15" spans="1:5" s="33" customFormat="1" ht="23.25">
      <c r="A15" s="37"/>
      <c r="B15" s="37" t="s">
        <v>148</v>
      </c>
      <c r="C15" s="36">
        <v>0</v>
      </c>
      <c r="D15" s="36">
        <v>3014100</v>
      </c>
      <c r="E15" s="204">
        <f t="shared" si="0"/>
        <v>3014100</v>
      </c>
    </row>
    <row r="16" spans="1:5" s="33" customFormat="1" ht="23.25">
      <c r="A16" s="37" t="s">
        <v>149</v>
      </c>
      <c r="B16" s="37" t="s">
        <v>150</v>
      </c>
      <c r="C16" s="36">
        <v>0</v>
      </c>
      <c r="D16" s="36">
        <v>0</v>
      </c>
      <c r="E16" s="204">
        <f t="shared" si="0"/>
        <v>0</v>
      </c>
    </row>
    <row r="17" spans="1:5" s="33" customFormat="1" ht="23.25">
      <c r="A17" s="37" t="s">
        <v>151</v>
      </c>
      <c r="B17" s="37" t="s">
        <v>152</v>
      </c>
      <c r="C17" s="36">
        <v>0</v>
      </c>
      <c r="D17" s="36">
        <v>0</v>
      </c>
      <c r="E17" s="204">
        <f t="shared" si="0"/>
        <v>0</v>
      </c>
    </row>
    <row r="18" spans="1:5" s="33" customFormat="1" ht="23.25">
      <c r="A18" s="37" t="s">
        <v>47</v>
      </c>
      <c r="B18" s="37" t="s">
        <v>47</v>
      </c>
      <c r="C18" s="36">
        <v>0</v>
      </c>
      <c r="D18" s="36">
        <v>0</v>
      </c>
      <c r="E18" s="204">
        <f t="shared" si="0"/>
        <v>0</v>
      </c>
    </row>
    <row r="19" spans="1:5" s="33" customFormat="1" ht="24" thickBot="1">
      <c r="A19" s="46" t="s">
        <v>32</v>
      </c>
      <c r="B19" s="47"/>
      <c r="C19" s="48">
        <f>SUM(C8:C18)</f>
        <v>0</v>
      </c>
      <c r="D19" s="48">
        <f>SUM(D15:D18)</f>
        <v>3014100</v>
      </c>
      <c r="E19" s="204">
        <f t="shared" si="0"/>
        <v>3014100</v>
      </c>
    </row>
    <row r="20" spans="1:5" ht="15" thickTop="1"/>
  </sheetData>
  <mergeCells count="7">
    <mergeCell ref="A1:E1"/>
    <mergeCell ref="A2:E2"/>
    <mergeCell ref="A3:E3"/>
    <mergeCell ref="A4:E4"/>
    <mergeCell ref="A5:A6"/>
    <mergeCell ref="B5:B6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0"/>
  <sheetViews>
    <sheetView topLeftCell="A13" workbookViewId="0">
      <selection sqref="A1:XFD19"/>
    </sheetView>
  </sheetViews>
  <sheetFormatPr defaultRowHeight="14.25"/>
  <cols>
    <col min="1" max="1" width="13.5" customWidth="1"/>
    <col min="2" max="2" width="22.125" customWidth="1"/>
    <col min="3" max="3" width="12.875" customWidth="1"/>
    <col min="4" max="4" width="14.375" customWidth="1"/>
    <col min="5" max="5" width="18" bestFit="1" customWidth="1"/>
  </cols>
  <sheetData>
    <row r="1" spans="1:5" s="33" customFormat="1" ht="23.25">
      <c r="A1" s="223" t="s">
        <v>0</v>
      </c>
      <c r="B1" s="223"/>
      <c r="C1" s="223"/>
      <c r="D1" s="223"/>
      <c r="E1" s="223"/>
    </row>
    <row r="2" spans="1:5" s="33" customFormat="1" ht="23.25">
      <c r="A2" s="223" t="s">
        <v>132</v>
      </c>
      <c r="B2" s="223"/>
      <c r="C2" s="223"/>
      <c r="D2" s="223"/>
      <c r="E2" s="223"/>
    </row>
    <row r="3" spans="1:5" s="33" customFormat="1" ht="23.25">
      <c r="A3" s="223" t="s">
        <v>392</v>
      </c>
      <c r="B3" s="223"/>
      <c r="C3" s="223"/>
      <c r="D3" s="223"/>
      <c r="E3" s="223"/>
    </row>
    <row r="4" spans="1:5" s="33" customFormat="1" ht="23.25">
      <c r="A4" s="228" t="s">
        <v>4</v>
      </c>
      <c r="B4" s="228"/>
      <c r="C4" s="228"/>
      <c r="D4" s="228"/>
      <c r="E4" s="228"/>
    </row>
    <row r="5" spans="1:5" s="33" customFormat="1" ht="23.25">
      <c r="A5" s="227" t="s">
        <v>133</v>
      </c>
      <c r="B5" s="227" t="s">
        <v>134</v>
      </c>
      <c r="C5" s="227" t="s">
        <v>135</v>
      </c>
      <c r="D5" s="227"/>
      <c r="E5" s="227"/>
    </row>
    <row r="6" spans="1:5" s="33" customFormat="1" ht="23.25">
      <c r="A6" s="227"/>
      <c r="B6" s="227"/>
      <c r="C6" s="34" t="s">
        <v>136</v>
      </c>
      <c r="D6" s="34" t="s">
        <v>137</v>
      </c>
      <c r="E6" s="34" t="s">
        <v>32</v>
      </c>
    </row>
    <row r="7" spans="1:5" s="33" customFormat="1" ht="23.25">
      <c r="A7" s="37" t="s">
        <v>49</v>
      </c>
      <c r="B7" s="37"/>
      <c r="C7" s="37"/>
      <c r="D7" s="37"/>
      <c r="E7" s="37"/>
    </row>
    <row r="8" spans="1:5" s="33" customFormat="1" ht="23.25">
      <c r="A8" s="37" t="s">
        <v>138</v>
      </c>
      <c r="B8" s="37" t="s">
        <v>139</v>
      </c>
      <c r="C8" s="36"/>
      <c r="D8" s="37"/>
      <c r="E8" s="37"/>
    </row>
    <row r="9" spans="1:5" s="33" customFormat="1" ht="23.25">
      <c r="A9" s="37"/>
      <c r="B9" s="37" t="s">
        <v>140</v>
      </c>
      <c r="C9" s="36">
        <v>1500</v>
      </c>
      <c r="D9" s="37"/>
      <c r="E9" s="37">
        <f>SUM(C9:D9)</f>
        <v>1500</v>
      </c>
    </row>
    <row r="10" spans="1:5" s="33" customFormat="1" ht="23.25">
      <c r="A10" s="37" t="s">
        <v>141</v>
      </c>
      <c r="B10" s="37" t="s">
        <v>142</v>
      </c>
      <c r="C10" s="36"/>
      <c r="D10" s="37"/>
      <c r="E10" s="37"/>
    </row>
    <row r="11" spans="1:5" s="33" customFormat="1" ht="23.25">
      <c r="A11" s="37"/>
      <c r="B11" s="37" t="s">
        <v>143</v>
      </c>
      <c r="C11" s="36">
        <v>33000</v>
      </c>
      <c r="D11" s="37"/>
      <c r="E11" s="204">
        <f>SUM(C11:D11)</f>
        <v>33000</v>
      </c>
    </row>
    <row r="12" spans="1:5" s="33" customFormat="1" ht="23.25">
      <c r="A12" s="37"/>
      <c r="B12" s="37" t="s">
        <v>144</v>
      </c>
      <c r="C12" s="36"/>
      <c r="D12" s="37"/>
      <c r="E12" s="37"/>
    </row>
    <row r="13" spans="1:5" s="33" customFormat="1" ht="23.25">
      <c r="A13" s="37"/>
      <c r="B13" s="37" t="s">
        <v>145</v>
      </c>
      <c r="C13" s="36"/>
      <c r="D13" s="37"/>
      <c r="E13" s="37"/>
    </row>
    <row r="14" spans="1:5" s="33" customFormat="1" ht="23.25">
      <c r="A14" s="37" t="s">
        <v>146</v>
      </c>
      <c r="B14" s="37" t="s">
        <v>147</v>
      </c>
      <c r="C14" s="36"/>
      <c r="D14" s="37"/>
      <c r="E14" s="37"/>
    </row>
    <row r="15" spans="1:5" s="33" customFormat="1" ht="23.25">
      <c r="A15" s="37"/>
      <c r="B15" s="37" t="s">
        <v>148</v>
      </c>
      <c r="C15" s="36"/>
      <c r="D15" s="36">
        <v>1562400</v>
      </c>
      <c r="E15" s="36">
        <f>SUM(C15:D15)</f>
        <v>1562400</v>
      </c>
    </row>
    <row r="16" spans="1:5" s="33" customFormat="1" ht="23.25">
      <c r="A16" s="37" t="s">
        <v>149</v>
      </c>
      <c r="B16" s="37" t="s">
        <v>150</v>
      </c>
      <c r="C16" s="36"/>
      <c r="D16" s="36">
        <v>0</v>
      </c>
      <c r="E16" s="36">
        <v>0</v>
      </c>
    </row>
    <row r="17" spans="1:5" s="33" customFormat="1" ht="23.25">
      <c r="A17" s="37" t="s">
        <v>151</v>
      </c>
      <c r="B17" s="37" t="s">
        <v>152</v>
      </c>
      <c r="C17" s="36"/>
      <c r="D17" s="36"/>
      <c r="E17" s="36"/>
    </row>
    <row r="18" spans="1:5" s="33" customFormat="1" ht="23.25">
      <c r="A18" s="37" t="s">
        <v>47</v>
      </c>
      <c r="B18" s="37" t="s">
        <v>47</v>
      </c>
      <c r="C18" s="36">
        <v>0</v>
      </c>
      <c r="D18" s="36"/>
      <c r="E18" s="36">
        <f>SUM(C18:D18)</f>
        <v>0</v>
      </c>
    </row>
    <row r="19" spans="1:5" s="33" customFormat="1" ht="24" thickBot="1">
      <c r="A19" s="46" t="s">
        <v>32</v>
      </c>
      <c r="B19" s="47"/>
      <c r="C19" s="48">
        <f>SUM(C8:C18)</f>
        <v>34500</v>
      </c>
      <c r="D19" s="48">
        <f>SUM(D15:D18)</f>
        <v>1562400</v>
      </c>
      <c r="E19" s="48">
        <f>SUM(E9:E18)</f>
        <v>1596900</v>
      </c>
    </row>
    <row r="20" spans="1:5" ht="15" thickTop="1"/>
  </sheetData>
  <mergeCells count="7">
    <mergeCell ref="C5:E5"/>
    <mergeCell ref="A1:E1"/>
    <mergeCell ref="A2:E2"/>
    <mergeCell ref="A3:E3"/>
    <mergeCell ref="A4:E4"/>
    <mergeCell ref="A5:A6"/>
    <mergeCell ref="B5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6"/>
  <sheetViews>
    <sheetView topLeftCell="A4" workbookViewId="0">
      <selection activeCell="B11" sqref="B11"/>
    </sheetView>
  </sheetViews>
  <sheetFormatPr defaultRowHeight="14.25"/>
  <cols>
    <col min="1" max="1" width="58.375" customWidth="1"/>
    <col min="2" max="2" width="19.75" customWidth="1"/>
  </cols>
  <sheetData>
    <row r="1" spans="1:2" s="49" customFormat="1" ht="23.25">
      <c r="A1" s="229" t="s">
        <v>0</v>
      </c>
      <c r="B1" s="229"/>
    </row>
    <row r="2" spans="1:2" s="49" customFormat="1" ht="23.25">
      <c r="A2" s="229" t="s">
        <v>80</v>
      </c>
      <c r="B2" s="229"/>
    </row>
    <row r="3" spans="1:2" s="49" customFormat="1" ht="23.25">
      <c r="A3" s="229" t="s">
        <v>391</v>
      </c>
      <c r="B3" s="229"/>
    </row>
    <row r="4" spans="1:2" s="49" customFormat="1" ht="23.25">
      <c r="B4" s="50" t="s">
        <v>48</v>
      </c>
    </row>
    <row r="5" spans="1:2" s="33" customFormat="1" ht="23.25">
      <c r="A5" s="49" t="s">
        <v>153</v>
      </c>
    </row>
    <row r="6" spans="1:2" s="33" customFormat="1" ht="23.25">
      <c r="A6" s="33" t="s">
        <v>154</v>
      </c>
      <c r="B6" s="40">
        <v>22041.66</v>
      </c>
    </row>
    <row r="7" spans="1:2" s="33" customFormat="1" ht="23.25">
      <c r="A7" s="33" t="s">
        <v>155</v>
      </c>
      <c r="B7" s="40">
        <v>1195031.5</v>
      </c>
    </row>
    <row r="8" spans="1:2" s="33" customFormat="1" ht="23.25">
      <c r="A8" s="33" t="s">
        <v>156</v>
      </c>
      <c r="B8" s="40">
        <v>4676.9399999999996</v>
      </c>
    </row>
    <row r="9" spans="1:2" s="33" customFormat="1" ht="23.25">
      <c r="A9" s="33" t="s">
        <v>157</v>
      </c>
      <c r="B9" s="40">
        <v>11575.35</v>
      </c>
    </row>
    <row r="10" spans="1:2" s="33" customFormat="1" ht="23.25">
      <c r="A10" s="33" t="s">
        <v>158</v>
      </c>
      <c r="B10" s="40">
        <v>550502.6</v>
      </c>
    </row>
    <row r="11" spans="1:2" s="33" customFormat="1" ht="23.25">
      <c r="A11" s="33" t="s">
        <v>213</v>
      </c>
      <c r="B11" s="40">
        <v>17150</v>
      </c>
    </row>
    <row r="12" spans="1:2" s="33" customFormat="1" ht="23.25">
      <c r="A12" s="33" t="s">
        <v>214</v>
      </c>
      <c r="B12" s="40">
        <v>95406.78</v>
      </c>
    </row>
    <row r="13" spans="1:2" s="33" customFormat="1" ht="23.25">
      <c r="A13" s="33" t="s">
        <v>215</v>
      </c>
      <c r="B13" s="40">
        <v>30.43</v>
      </c>
    </row>
    <row r="14" spans="1:2" s="33" customFormat="1" ht="23.25">
      <c r="A14" s="33" t="s">
        <v>216</v>
      </c>
      <c r="B14" s="40">
        <v>1361570.77</v>
      </c>
    </row>
    <row r="15" spans="1:2" s="33" customFormat="1" ht="23.25">
      <c r="A15" s="33" t="s">
        <v>217</v>
      </c>
      <c r="B15" s="40"/>
    </row>
    <row r="16" spans="1:2" s="33" customFormat="1" ht="23.25">
      <c r="A16" s="51" t="s">
        <v>32</v>
      </c>
      <c r="B16" s="52">
        <f>SUM(B6:B14)</f>
        <v>3257986.03</v>
      </c>
    </row>
  </sheetData>
  <mergeCells count="3">
    <mergeCell ref="A3:B3"/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61"/>
  <sheetViews>
    <sheetView topLeftCell="C4" workbookViewId="0">
      <selection activeCell="G9" sqref="G9"/>
    </sheetView>
  </sheetViews>
  <sheetFormatPr defaultRowHeight="14.25"/>
  <cols>
    <col min="1" max="1" width="12.25" customWidth="1"/>
    <col min="2" max="2" width="14.5" customWidth="1"/>
    <col min="3" max="3" width="25.75" customWidth="1"/>
    <col min="4" max="4" width="17.25" customWidth="1"/>
    <col min="5" max="5" width="18.875" customWidth="1"/>
    <col min="6" max="6" width="35.25" customWidth="1"/>
    <col min="7" max="7" width="9.75" bestFit="1" customWidth="1"/>
  </cols>
  <sheetData>
    <row r="1" spans="1:7" s="1" customFormat="1" ht="21">
      <c r="A1" s="233" t="s">
        <v>0</v>
      </c>
      <c r="B1" s="233"/>
      <c r="C1" s="233"/>
      <c r="D1" s="233"/>
      <c r="E1" s="233"/>
      <c r="F1" s="233"/>
      <c r="G1" s="233"/>
    </row>
    <row r="2" spans="1:7" s="1" customFormat="1" ht="21">
      <c r="A2" s="233" t="s">
        <v>80</v>
      </c>
      <c r="B2" s="233"/>
      <c r="C2" s="233"/>
      <c r="D2" s="233"/>
      <c r="E2" s="233"/>
      <c r="F2" s="233"/>
      <c r="G2" s="233"/>
    </row>
    <row r="3" spans="1:7" s="1" customFormat="1" ht="21">
      <c r="A3" s="233" t="s">
        <v>391</v>
      </c>
      <c r="B3" s="233"/>
      <c r="C3" s="233"/>
      <c r="D3" s="233"/>
      <c r="E3" s="233"/>
      <c r="F3" s="233"/>
      <c r="G3" s="233"/>
    </row>
    <row r="4" spans="1:7" s="1" customFormat="1" ht="21">
      <c r="A4" s="1" t="s">
        <v>159</v>
      </c>
      <c r="G4" s="2" t="s">
        <v>48</v>
      </c>
    </row>
    <row r="5" spans="1:7" s="1" customFormat="1" ht="21">
      <c r="A5" s="54" t="s">
        <v>160</v>
      </c>
      <c r="B5" s="54" t="s">
        <v>135</v>
      </c>
      <c r="C5" s="54" t="s">
        <v>161</v>
      </c>
      <c r="D5" s="54" t="s">
        <v>134</v>
      </c>
      <c r="E5" s="54" t="s">
        <v>162</v>
      </c>
      <c r="F5" s="54" t="s">
        <v>163</v>
      </c>
      <c r="G5" s="54" t="s">
        <v>86</v>
      </c>
    </row>
    <row r="6" spans="1:7" s="1" customFormat="1" ht="21">
      <c r="A6" s="55" t="s">
        <v>164</v>
      </c>
      <c r="B6" s="54" t="s">
        <v>166</v>
      </c>
      <c r="C6" s="54" t="s">
        <v>136</v>
      </c>
      <c r="D6" s="54" t="s">
        <v>143</v>
      </c>
      <c r="E6" s="54" t="s">
        <v>393</v>
      </c>
      <c r="F6" s="191" t="s">
        <v>394</v>
      </c>
      <c r="G6" s="192">
        <v>8000</v>
      </c>
    </row>
    <row r="7" spans="1:7" s="1" customFormat="1" ht="21">
      <c r="A7" s="55" t="s">
        <v>164</v>
      </c>
      <c r="B7" s="54" t="s">
        <v>166</v>
      </c>
      <c r="C7" s="54" t="s">
        <v>136</v>
      </c>
      <c r="D7" s="54" t="s">
        <v>143</v>
      </c>
      <c r="E7" s="54" t="s">
        <v>393</v>
      </c>
      <c r="F7" s="191" t="s">
        <v>395</v>
      </c>
      <c r="G7" s="192">
        <v>9068</v>
      </c>
    </row>
    <row r="8" spans="1:7" s="1" customFormat="1" ht="21">
      <c r="A8" s="57" t="s">
        <v>164</v>
      </c>
      <c r="B8" s="193" t="s">
        <v>166</v>
      </c>
      <c r="C8" s="193" t="s">
        <v>136</v>
      </c>
      <c r="D8" s="193" t="s">
        <v>143</v>
      </c>
      <c r="E8" s="193" t="s">
        <v>393</v>
      </c>
      <c r="F8" s="194" t="s">
        <v>396</v>
      </c>
      <c r="G8" s="195">
        <v>11204</v>
      </c>
    </row>
    <row r="9" spans="1:7" s="1" customFormat="1" ht="21">
      <c r="A9" s="57" t="s">
        <v>164</v>
      </c>
      <c r="B9" s="198" t="s">
        <v>166</v>
      </c>
      <c r="C9" s="193" t="s">
        <v>136</v>
      </c>
      <c r="D9" s="198" t="s">
        <v>143</v>
      </c>
      <c r="E9" s="193" t="s">
        <v>393</v>
      </c>
      <c r="F9" s="199" t="s">
        <v>397</v>
      </c>
      <c r="G9" s="195">
        <v>8000</v>
      </c>
    </row>
    <row r="10" spans="1:7" s="1" customFormat="1" ht="21">
      <c r="A10" s="200"/>
      <c r="B10" s="196"/>
      <c r="C10" s="200"/>
      <c r="D10" s="196"/>
      <c r="E10" s="200"/>
      <c r="F10" s="197" t="s">
        <v>398</v>
      </c>
      <c r="G10" s="201"/>
    </row>
    <row r="11" spans="1:7" s="1" customFormat="1" ht="21">
      <c r="A11" s="57" t="s">
        <v>164</v>
      </c>
      <c r="B11" s="193" t="s">
        <v>399</v>
      </c>
      <c r="C11" s="193" t="s">
        <v>136</v>
      </c>
      <c r="D11" s="193" t="s">
        <v>143</v>
      </c>
      <c r="E11" s="194" t="s">
        <v>400</v>
      </c>
      <c r="F11" s="194" t="s">
        <v>403</v>
      </c>
      <c r="G11" s="195">
        <v>99568</v>
      </c>
    </row>
    <row r="12" spans="1:7" s="1" customFormat="1" ht="21">
      <c r="A12" s="200"/>
      <c r="B12" s="200"/>
      <c r="C12" s="200"/>
      <c r="D12" s="200"/>
      <c r="E12" s="202" t="s">
        <v>401</v>
      </c>
      <c r="F12" s="202" t="s">
        <v>404</v>
      </c>
      <c r="G12" s="201"/>
    </row>
    <row r="13" spans="1:7" s="1" customFormat="1" ht="21">
      <c r="A13" s="200"/>
      <c r="B13" s="200"/>
      <c r="C13" s="200"/>
      <c r="D13" s="200"/>
      <c r="E13" s="202" t="s">
        <v>402</v>
      </c>
      <c r="F13" s="202" t="s">
        <v>405</v>
      </c>
      <c r="G13" s="201"/>
    </row>
    <row r="14" spans="1:7" s="1" customFormat="1" ht="21">
      <c r="A14" s="57" t="s">
        <v>164</v>
      </c>
      <c r="B14" s="57" t="s">
        <v>406</v>
      </c>
      <c r="C14" s="57" t="s">
        <v>407</v>
      </c>
      <c r="D14" s="193" t="s">
        <v>409</v>
      </c>
      <c r="E14" s="57" t="s">
        <v>410</v>
      </c>
      <c r="F14" s="57" t="s">
        <v>411</v>
      </c>
      <c r="G14" s="60">
        <v>30000</v>
      </c>
    </row>
    <row r="15" spans="1:7" s="1" customFormat="1" ht="21">
      <c r="A15" s="59"/>
      <c r="B15" s="59" t="s">
        <v>37</v>
      </c>
      <c r="C15" s="59" t="s">
        <v>408</v>
      </c>
      <c r="D15" s="59"/>
      <c r="E15" s="59"/>
      <c r="F15" s="203"/>
      <c r="G15" s="62"/>
    </row>
    <row r="16" spans="1:7" s="1" customFormat="1" ht="21">
      <c r="A16" s="59" t="s">
        <v>164</v>
      </c>
      <c r="B16" s="55" t="s">
        <v>137</v>
      </c>
      <c r="C16" s="55" t="s">
        <v>412</v>
      </c>
      <c r="D16" s="54" t="s">
        <v>143</v>
      </c>
      <c r="E16" s="54" t="s">
        <v>393</v>
      </c>
      <c r="F16" s="55" t="s">
        <v>419</v>
      </c>
      <c r="G16" s="56">
        <v>8267</v>
      </c>
    </row>
    <row r="17" spans="1:7" s="1" customFormat="1" ht="21">
      <c r="A17" s="59" t="s">
        <v>164</v>
      </c>
      <c r="B17" s="58" t="s">
        <v>137</v>
      </c>
      <c r="C17" s="58" t="s">
        <v>412</v>
      </c>
      <c r="D17" s="200" t="s">
        <v>148</v>
      </c>
      <c r="E17" s="202" t="s">
        <v>413</v>
      </c>
      <c r="F17" s="58" t="s">
        <v>414</v>
      </c>
      <c r="G17" s="61">
        <v>2000000</v>
      </c>
    </row>
    <row r="18" spans="1:7" s="1" customFormat="1" ht="21">
      <c r="A18" s="55" t="s">
        <v>164</v>
      </c>
      <c r="B18" s="57" t="s">
        <v>137</v>
      </c>
      <c r="C18" s="55" t="s">
        <v>415</v>
      </c>
      <c r="D18" s="193" t="s">
        <v>148</v>
      </c>
      <c r="E18" s="55" t="s">
        <v>165</v>
      </c>
      <c r="F18" s="55" t="s">
        <v>416</v>
      </c>
      <c r="G18" s="56">
        <v>131000</v>
      </c>
    </row>
    <row r="19" spans="1:7" s="1" customFormat="1" ht="21">
      <c r="A19" s="55" t="s">
        <v>164</v>
      </c>
      <c r="B19" s="57" t="s">
        <v>137</v>
      </c>
      <c r="C19" s="55" t="s">
        <v>415</v>
      </c>
      <c r="D19" s="193" t="s">
        <v>148</v>
      </c>
      <c r="E19" s="55" t="s">
        <v>165</v>
      </c>
      <c r="F19" s="55" t="s">
        <v>420</v>
      </c>
      <c r="G19" s="56">
        <v>378000</v>
      </c>
    </row>
    <row r="20" spans="1:7" s="1" customFormat="1" ht="21">
      <c r="A20" s="55"/>
      <c r="B20" s="57"/>
      <c r="C20" s="55"/>
      <c r="D20" s="193"/>
      <c r="E20" s="55"/>
      <c r="F20" s="55" t="s">
        <v>421</v>
      </c>
      <c r="G20" s="56"/>
    </row>
    <row r="21" spans="1:7" s="1" customFormat="1" ht="21">
      <c r="A21" s="55" t="s">
        <v>164</v>
      </c>
      <c r="B21" s="57" t="s">
        <v>137</v>
      </c>
      <c r="C21" s="55" t="s">
        <v>415</v>
      </c>
      <c r="D21" s="193" t="s">
        <v>148</v>
      </c>
      <c r="E21" s="55" t="s">
        <v>165</v>
      </c>
      <c r="F21" s="55" t="s">
        <v>422</v>
      </c>
      <c r="G21" s="56">
        <v>332000</v>
      </c>
    </row>
    <row r="22" spans="1:7" s="1" customFormat="1" ht="21">
      <c r="A22" s="55"/>
      <c r="B22" s="57"/>
      <c r="C22" s="55"/>
      <c r="D22" s="193"/>
      <c r="E22" s="55"/>
      <c r="F22" s="55" t="s">
        <v>423</v>
      </c>
      <c r="G22" s="56"/>
    </row>
    <row r="23" spans="1:7" s="1" customFormat="1" ht="21">
      <c r="A23" s="55" t="s">
        <v>164</v>
      </c>
      <c r="B23" s="55" t="s">
        <v>47</v>
      </c>
      <c r="C23" s="55" t="s">
        <v>47</v>
      </c>
      <c r="D23" s="54" t="s">
        <v>47</v>
      </c>
      <c r="E23" s="55" t="s">
        <v>417</v>
      </c>
      <c r="F23" s="55" t="s">
        <v>418</v>
      </c>
      <c r="G23" s="56">
        <v>40300</v>
      </c>
    </row>
    <row r="24" spans="1:7" s="1" customFormat="1" ht="21.75" thickBot="1">
      <c r="A24" s="230" t="s">
        <v>32</v>
      </c>
      <c r="B24" s="231"/>
      <c r="C24" s="231"/>
      <c r="D24" s="231"/>
      <c r="E24" s="231"/>
      <c r="F24" s="232"/>
      <c r="G24" s="63">
        <f>SUM(G6:G23)</f>
        <v>3055407</v>
      </c>
    </row>
    <row r="25" spans="1:7" s="1" customFormat="1" ht="21.75" thickTop="1"/>
    <row r="26" spans="1:7" s="1" customFormat="1" ht="21"/>
    <row r="27" spans="1:7" s="1" customFormat="1" ht="21"/>
    <row r="28" spans="1:7" s="1" customFormat="1" ht="21"/>
    <row r="29" spans="1:7" s="1" customFormat="1" ht="21"/>
    <row r="30" spans="1:7" s="1" customFormat="1" ht="21"/>
    <row r="31" spans="1:7" s="1" customFormat="1" ht="21"/>
    <row r="32" spans="1:7" s="1" customFormat="1" ht="21"/>
    <row r="33" s="1" customFormat="1" ht="21"/>
    <row r="34" s="53" customFormat="1" ht="18"/>
    <row r="35" s="53" customFormat="1" ht="18"/>
    <row r="36" s="53" customFormat="1" ht="18"/>
    <row r="37" s="53" customFormat="1" ht="18"/>
    <row r="38" s="53" customFormat="1" ht="18"/>
    <row r="39" s="53" customFormat="1" ht="18"/>
    <row r="40" s="53" customFormat="1" ht="18"/>
    <row r="41" s="53" customFormat="1" ht="18"/>
    <row r="42" s="53" customFormat="1" ht="18"/>
    <row r="43" s="53" customFormat="1" ht="18"/>
    <row r="44" s="53" customFormat="1" ht="18"/>
    <row r="45" s="53" customFormat="1" ht="18"/>
    <row r="46" s="53" customFormat="1" ht="18"/>
    <row r="47" s="53" customFormat="1" ht="18"/>
    <row r="48" s="53" customFormat="1" ht="18"/>
    <row r="49" s="53" customFormat="1" ht="18"/>
    <row r="50" s="53" customFormat="1" ht="18"/>
    <row r="51" s="53" customFormat="1" ht="18"/>
    <row r="52" s="53" customFormat="1" ht="18"/>
    <row r="53" s="53" customFormat="1" ht="18"/>
    <row r="54" s="53" customFormat="1" ht="18"/>
    <row r="55" s="53" customFormat="1" ht="18"/>
    <row r="56" s="53" customFormat="1" ht="18"/>
    <row r="57" s="53" customFormat="1" ht="18"/>
    <row r="58" s="53" customFormat="1" ht="18"/>
    <row r="59" s="53" customFormat="1" ht="18"/>
    <row r="60" s="53" customFormat="1" ht="18"/>
    <row r="61" s="53" customFormat="1" ht="18"/>
  </sheetData>
  <mergeCells count="4">
    <mergeCell ref="A24:F24"/>
    <mergeCell ref="A1:G1"/>
    <mergeCell ref="A2:G2"/>
    <mergeCell ref="A3:G3"/>
  </mergeCells>
  <pageMargins left="0.24" right="0.23" top="0.33" bottom="0.3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C29" sqref="C29"/>
    </sheetView>
  </sheetViews>
  <sheetFormatPr defaultRowHeight="14.25"/>
  <cols>
    <col min="1" max="1" width="25.625" customWidth="1"/>
    <col min="2" max="2" width="10.375" customWidth="1"/>
    <col min="3" max="3" width="10.625" customWidth="1"/>
    <col min="4" max="4" width="10.25" customWidth="1"/>
    <col min="5" max="5" width="8.125" customWidth="1"/>
    <col min="6" max="6" width="9" customWidth="1"/>
    <col min="7" max="7" width="8.5" customWidth="1"/>
    <col min="8" max="8" width="7.25" customWidth="1"/>
    <col min="9" max="9" width="9.375" customWidth="1"/>
    <col min="10" max="10" width="8.5" customWidth="1"/>
    <col min="11" max="11" width="10.5" customWidth="1"/>
    <col min="12" max="12" width="7.375" customWidth="1"/>
    <col min="13" max="13" width="9" customWidth="1"/>
    <col min="14" max="14" width="9.25" bestFit="1" customWidth="1"/>
  </cols>
  <sheetData>
    <row r="1" spans="1:15" s="11" customFormat="1" ht="18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5" s="11" customFormat="1" ht="18">
      <c r="A2" s="219" t="s">
        <v>427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5" s="11" customFormat="1" ht="18">
      <c r="A3" s="219" t="s">
        <v>424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15" s="11" customFormat="1" ht="18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 t="s">
        <v>48</v>
      </c>
    </row>
    <row r="5" spans="1:15" s="11" customFormat="1" ht="18">
      <c r="A5" s="220" t="s">
        <v>30</v>
      </c>
      <c r="B5" s="220" t="s">
        <v>31</v>
      </c>
      <c r="C5" s="220" t="s">
        <v>32</v>
      </c>
      <c r="D5" s="17" t="s">
        <v>33</v>
      </c>
      <c r="E5" s="17" t="s">
        <v>35</v>
      </c>
      <c r="F5" s="220" t="s">
        <v>35</v>
      </c>
      <c r="G5" s="211" t="s">
        <v>79</v>
      </c>
      <c r="H5" s="208" t="s">
        <v>425</v>
      </c>
      <c r="I5" s="17" t="s">
        <v>38</v>
      </c>
      <c r="J5" s="17" t="s">
        <v>40</v>
      </c>
      <c r="K5" s="17" t="s">
        <v>43</v>
      </c>
      <c r="L5" s="220" t="s">
        <v>46</v>
      </c>
      <c r="M5" s="220" t="s">
        <v>47</v>
      </c>
    </row>
    <row r="6" spans="1:15" s="11" customFormat="1" ht="18">
      <c r="A6" s="236"/>
      <c r="B6" s="221"/>
      <c r="C6" s="221"/>
      <c r="D6" s="19" t="s">
        <v>34</v>
      </c>
      <c r="E6" s="19" t="s">
        <v>36</v>
      </c>
      <c r="F6" s="221"/>
      <c r="G6" s="212"/>
      <c r="H6" s="209" t="s">
        <v>426</v>
      </c>
      <c r="I6" s="19" t="s">
        <v>39</v>
      </c>
      <c r="J6" s="19" t="s">
        <v>41</v>
      </c>
      <c r="K6" s="19" t="s">
        <v>44</v>
      </c>
      <c r="L6" s="221"/>
      <c r="M6" s="236"/>
    </row>
    <row r="7" spans="1:15" s="11" customFormat="1" ht="18">
      <c r="A7" s="237"/>
      <c r="B7" s="222"/>
      <c r="C7" s="222"/>
      <c r="D7" s="65"/>
      <c r="E7" s="21" t="s">
        <v>37</v>
      </c>
      <c r="F7" s="222"/>
      <c r="G7" s="210"/>
      <c r="H7" s="210"/>
      <c r="I7" s="21"/>
      <c r="J7" s="21" t="s">
        <v>42</v>
      </c>
      <c r="K7" s="21" t="s">
        <v>45</v>
      </c>
      <c r="L7" s="222"/>
      <c r="M7" s="237"/>
    </row>
    <row r="8" spans="1:15" s="11" customFormat="1" ht="18">
      <c r="A8" s="22" t="s">
        <v>49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1" t="s">
        <v>20</v>
      </c>
    </row>
    <row r="9" spans="1:15" s="11" customFormat="1" ht="18">
      <c r="A9" s="12" t="s">
        <v>169</v>
      </c>
      <c r="B9" s="13">
        <v>14651114</v>
      </c>
      <c r="C9" s="13">
        <v>13819140.6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3" t="s">
        <v>12</v>
      </c>
      <c r="J9" s="13" t="s">
        <v>12</v>
      </c>
      <c r="K9" s="13" t="s">
        <v>12</v>
      </c>
      <c r="L9" s="13" t="s">
        <v>12</v>
      </c>
      <c r="M9" s="13">
        <v>13819140.6</v>
      </c>
      <c r="N9" s="13">
        <v>0</v>
      </c>
    </row>
    <row r="10" spans="1:15" s="11" customFormat="1" ht="18">
      <c r="A10" s="12" t="s">
        <v>170</v>
      </c>
      <c r="B10" s="13">
        <v>3262320</v>
      </c>
      <c r="C10" s="13">
        <v>3175920</v>
      </c>
      <c r="D10" s="13">
        <v>3175920</v>
      </c>
      <c r="E10" s="13" t="s">
        <v>12</v>
      </c>
      <c r="F10" s="13" t="s">
        <v>12</v>
      </c>
      <c r="G10" s="13" t="s">
        <v>12</v>
      </c>
      <c r="H10" s="13" t="s">
        <v>12</v>
      </c>
      <c r="I10" s="13" t="s">
        <v>12</v>
      </c>
      <c r="J10" s="13" t="s">
        <v>12</v>
      </c>
      <c r="K10" s="13" t="s">
        <v>12</v>
      </c>
      <c r="L10" s="13" t="s">
        <v>12</v>
      </c>
      <c r="M10" s="13">
        <v>0</v>
      </c>
      <c r="N10" s="13" t="s">
        <v>12</v>
      </c>
    </row>
    <row r="11" spans="1:15" s="11" customFormat="1" ht="18">
      <c r="A11" s="12" t="s">
        <v>171</v>
      </c>
      <c r="B11" s="13">
        <v>10030220</v>
      </c>
      <c r="C11" s="13">
        <v>9144412</v>
      </c>
      <c r="D11" s="13">
        <v>7786086</v>
      </c>
      <c r="E11" s="13" t="s">
        <v>12</v>
      </c>
      <c r="F11" s="13">
        <v>0</v>
      </c>
      <c r="G11" s="13" t="s">
        <v>12</v>
      </c>
      <c r="H11" s="13" t="s">
        <v>12</v>
      </c>
      <c r="I11" s="13">
        <v>1358326</v>
      </c>
      <c r="J11" s="13">
        <v>0</v>
      </c>
      <c r="K11" s="13">
        <v>0</v>
      </c>
      <c r="L11" s="13" t="s">
        <v>12</v>
      </c>
      <c r="M11" s="13">
        <v>0</v>
      </c>
      <c r="N11" s="13">
        <v>1500</v>
      </c>
    </row>
    <row r="12" spans="1:15" s="11" customFormat="1" ht="18">
      <c r="A12" s="12" t="s">
        <v>172</v>
      </c>
      <c r="B12" s="13">
        <v>580806</v>
      </c>
      <c r="C12" s="13">
        <v>283220</v>
      </c>
      <c r="D12" s="13">
        <v>283220</v>
      </c>
      <c r="E12" s="13" t="s">
        <v>12</v>
      </c>
      <c r="F12" s="13" t="s">
        <v>12</v>
      </c>
      <c r="G12" s="13" t="s">
        <v>12</v>
      </c>
      <c r="H12" s="13" t="s">
        <v>12</v>
      </c>
      <c r="I12" s="13" t="s">
        <v>12</v>
      </c>
      <c r="J12" s="13">
        <v>0</v>
      </c>
      <c r="K12" s="13">
        <v>0</v>
      </c>
      <c r="L12" s="13" t="s">
        <v>12</v>
      </c>
      <c r="M12" s="13">
        <v>0</v>
      </c>
      <c r="N12" s="13" t="s">
        <v>12</v>
      </c>
    </row>
    <row r="13" spans="1:15" s="11" customFormat="1" ht="18">
      <c r="A13" s="12" t="s">
        <v>173</v>
      </c>
      <c r="B13" s="13">
        <v>6899120</v>
      </c>
      <c r="C13" s="13">
        <v>4434785.8</v>
      </c>
      <c r="D13" s="13">
        <v>2073023</v>
      </c>
      <c r="E13" s="13">
        <v>373518.8</v>
      </c>
      <c r="F13" s="13">
        <v>1129005</v>
      </c>
      <c r="G13" s="13" t="s">
        <v>12</v>
      </c>
      <c r="H13" s="13">
        <v>99568</v>
      </c>
      <c r="I13" s="13">
        <v>14304</v>
      </c>
      <c r="J13" s="13">
        <v>105689</v>
      </c>
      <c r="K13" s="13">
        <v>558795</v>
      </c>
      <c r="L13" s="13">
        <v>80883</v>
      </c>
      <c r="M13" s="13">
        <v>0</v>
      </c>
      <c r="N13" s="13">
        <v>33000</v>
      </c>
    </row>
    <row r="14" spans="1:15" s="11" customFormat="1" ht="18">
      <c r="A14" s="12" t="s">
        <v>174</v>
      </c>
      <c r="B14" s="13">
        <v>2716920</v>
      </c>
      <c r="C14" s="13">
        <v>1894115.8</v>
      </c>
      <c r="D14" s="13">
        <v>383201</v>
      </c>
      <c r="E14" s="13">
        <v>0</v>
      </c>
      <c r="F14" s="13">
        <v>1174955.8</v>
      </c>
      <c r="G14" s="13" t="s">
        <v>12</v>
      </c>
      <c r="H14" s="13" t="s">
        <v>12</v>
      </c>
      <c r="I14" s="13">
        <v>210783</v>
      </c>
      <c r="J14" s="13">
        <v>0</v>
      </c>
      <c r="K14" s="13">
        <v>99766</v>
      </c>
      <c r="L14" s="13">
        <v>25410</v>
      </c>
      <c r="M14" s="13">
        <v>0</v>
      </c>
      <c r="N14" s="13" t="s">
        <v>12</v>
      </c>
    </row>
    <row r="15" spans="1:15" s="11" customFormat="1" ht="18">
      <c r="A15" s="12" t="s">
        <v>175</v>
      </c>
      <c r="B15" s="13">
        <v>575000</v>
      </c>
      <c r="C15" s="13">
        <v>431649.16</v>
      </c>
      <c r="D15" s="13">
        <v>431649.16</v>
      </c>
      <c r="E15" s="13">
        <v>0</v>
      </c>
      <c r="F15" s="13" t="s">
        <v>12</v>
      </c>
      <c r="G15" s="13" t="s">
        <v>12</v>
      </c>
      <c r="H15" s="13" t="s">
        <v>12</v>
      </c>
      <c r="I15" s="13" t="s">
        <v>12</v>
      </c>
      <c r="J15" s="13">
        <v>0</v>
      </c>
      <c r="K15" s="13">
        <v>0</v>
      </c>
      <c r="L15" s="13">
        <v>0</v>
      </c>
      <c r="M15" s="13">
        <v>0</v>
      </c>
      <c r="N15" s="13" t="s">
        <v>12</v>
      </c>
    </row>
    <row r="16" spans="1:15" s="11" customFormat="1" ht="18">
      <c r="A16" s="12" t="s">
        <v>176</v>
      </c>
      <c r="B16" s="13">
        <v>1369500</v>
      </c>
      <c r="C16" s="13">
        <v>1323647.22</v>
      </c>
      <c r="D16" s="13">
        <v>537547.22</v>
      </c>
      <c r="E16" s="13">
        <v>30000</v>
      </c>
      <c r="F16" s="13">
        <v>366000</v>
      </c>
      <c r="G16" s="13">
        <v>27300</v>
      </c>
      <c r="H16" s="13" t="s">
        <v>12</v>
      </c>
      <c r="I16" s="13">
        <v>362800</v>
      </c>
      <c r="J16" s="13">
        <v>0</v>
      </c>
      <c r="K16" s="13">
        <v>0</v>
      </c>
      <c r="L16" s="13">
        <v>0</v>
      </c>
      <c r="M16" s="13">
        <v>0</v>
      </c>
      <c r="N16" s="13" t="s">
        <v>12</v>
      </c>
      <c r="O16" s="11" t="s">
        <v>428</v>
      </c>
    </row>
    <row r="17" spans="1:15" s="11" customFormat="1" ht="18">
      <c r="A17" s="12" t="s">
        <v>177</v>
      </c>
      <c r="B17" s="13">
        <v>7637600</v>
      </c>
      <c r="C17" s="13">
        <v>15335000</v>
      </c>
      <c r="D17" s="13">
        <v>0</v>
      </c>
      <c r="E17" s="13" t="s">
        <v>12</v>
      </c>
      <c r="F17" s="13" t="s">
        <v>12</v>
      </c>
      <c r="G17" s="13" t="s">
        <v>12</v>
      </c>
      <c r="H17" s="13" t="s">
        <v>12</v>
      </c>
      <c r="I17" s="13">
        <v>15335000</v>
      </c>
      <c r="J17" s="13">
        <v>0</v>
      </c>
      <c r="K17" s="13">
        <v>0</v>
      </c>
      <c r="L17" s="13">
        <v>0</v>
      </c>
      <c r="M17" s="13">
        <v>0</v>
      </c>
      <c r="N17" s="13">
        <v>1562400</v>
      </c>
      <c r="O17" s="31">
        <v>3014100</v>
      </c>
    </row>
    <row r="18" spans="1:15" s="11" customFormat="1" ht="18">
      <c r="A18" s="12" t="s">
        <v>178</v>
      </c>
      <c r="B18" s="13">
        <v>25000</v>
      </c>
      <c r="C18" s="13">
        <v>0</v>
      </c>
      <c r="D18" s="13">
        <v>0</v>
      </c>
      <c r="E18" s="13">
        <v>0</v>
      </c>
      <c r="F18" s="13" t="s">
        <v>12</v>
      </c>
      <c r="G18" s="13" t="s">
        <v>12</v>
      </c>
      <c r="H18" s="13" t="s">
        <v>12</v>
      </c>
      <c r="I18" s="13" t="s">
        <v>12</v>
      </c>
      <c r="J18" s="13">
        <v>0</v>
      </c>
      <c r="K18" s="13">
        <v>0</v>
      </c>
      <c r="L18" s="13">
        <v>0</v>
      </c>
      <c r="M18" s="13">
        <v>0</v>
      </c>
      <c r="N18" s="13" t="s">
        <v>12</v>
      </c>
    </row>
    <row r="19" spans="1:15" s="11" customFormat="1" ht="18">
      <c r="A19" s="12" t="s">
        <v>179</v>
      </c>
      <c r="B19" s="13">
        <v>2252400</v>
      </c>
      <c r="C19" s="13">
        <v>2070634</v>
      </c>
      <c r="D19" s="13">
        <v>2037634</v>
      </c>
      <c r="E19" s="13" t="s">
        <v>12</v>
      </c>
      <c r="F19" s="13">
        <v>0</v>
      </c>
      <c r="G19" s="13" t="s">
        <v>12</v>
      </c>
      <c r="H19" s="13" t="s">
        <v>12</v>
      </c>
      <c r="I19" s="13" t="s">
        <v>12</v>
      </c>
      <c r="J19" s="13">
        <v>0</v>
      </c>
      <c r="K19" s="13">
        <v>33000</v>
      </c>
      <c r="L19" s="13">
        <v>0</v>
      </c>
      <c r="M19" s="13">
        <v>0</v>
      </c>
      <c r="N19" s="13" t="s">
        <v>12</v>
      </c>
    </row>
    <row r="20" spans="1:15" s="11" customFormat="1" ht="18">
      <c r="A20" s="24" t="s">
        <v>61</v>
      </c>
      <c r="B20" s="25">
        <f>SUM(B9:B19)</f>
        <v>50000000</v>
      </c>
      <c r="C20" s="13">
        <f>SUM(C9:C19)</f>
        <v>51912524.580000006</v>
      </c>
      <c r="D20" s="25">
        <f>SUM(D10:D19)</f>
        <v>16708280.380000001</v>
      </c>
      <c r="E20" s="25">
        <f t="shared" ref="E20:N20" si="0">SUM(E9:E19)</f>
        <v>403518.8</v>
      </c>
      <c r="F20" s="25">
        <f t="shared" si="0"/>
        <v>2669960.7999999998</v>
      </c>
      <c r="G20" s="25">
        <f t="shared" si="0"/>
        <v>27300</v>
      </c>
      <c r="H20" s="25">
        <f t="shared" si="0"/>
        <v>99568</v>
      </c>
      <c r="I20" s="25">
        <f>SUM(I11:I19)</f>
        <v>17281213</v>
      </c>
      <c r="J20" s="25">
        <f t="shared" si="0"/>
        <v>105689</v>
      </c>
      <c r="K20" s="25">
        <f t="shared" si="0"/>
        <v>691561</v>
      </c>
      <c r="L20" s="25">
        <f t="shared" si="0"/>
        <v>106293</v>
      </c>
      <c r="M20" s="25">
        <f t="shared" si="0"/>
        <v>13819140.6</v>
      </c>
      <c r="N20" s="25">
        <f t="shared" si="0"/>
        <v>1596900</v>
      </c>
    </row>
    <row r="21" spans="1:15" s="11" customFormat="1" ht="18">
      <c r="A21" s="22" t="s">
        <v>62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5" s="11" customFormat="1" ht="18">
      <c r="A22" s="12" t="s">
        <v>180</v>
      </c>
      <c r="B22" s="14">
        <v>200000</v>
      </c>
      <c r="C22" s="14">
        <v>189254.13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5" s="11" customFormat="1" ht="18">
      <c r="A23" s="12" t="s">
        <v>181</v>
      </c>
      <c r="B23" s="14">
        <v>145000</v>
      </c>
      <c r="C23" s="14">
        <v>44120.800000000003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5" s="11" customFormat="1" ht="18">
      <c r="A24" s="12" t="s">
        <v>182</v>
      </c>
      <c r="B24" s="14">
        <v>250000</v>
      </c>
      <c r="C24" s="14">
        <v>134310.04999999999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5" s="11" customFormat="1" ht="18">
      <c r="A25" s="12" t="s">
        <v>183</v>
      </c>
      <c r="B25" s="14">
        <v>300000</v>
      </c>
      <c r="C25" s="14">
        <v>161422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5" s="11" customFormat="1" ht="18">
      <c r="A26" s="12" t="s">
        <v>184</v>
      </c>
      <c r="B26" s="14">
        <v>160000</v>
      </c>
      <c r="C26" s="14">
        <v>1840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5" s="11" customFormat="1" ht="18">
      <c r="A27" s="12" t="s">
        <v>185</v>
      </c>
      <c r="B27" s="14">
        <v>22124000</v>
      </c>
      <c r="C27" s="14">
        <v>22015055.949999999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5" s="11" customFormat="1" ht="18">
      <c r="A28" s="12" t="s">
        <v>186</v>
      </c>
      <c r="B28" s="14">
        <v>26821000</v>
      </c>
      <c r="C28" s="14">
        <v>23832910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5" s="11" customFormat="1" ht="18">
      <c r="A29" s="12" t="s">
        <v>187</v>
      </c>
      <c r="B29" s="13" t="s">
        <v>12</v>
      </c>
      <c r="C29" s="14">
        <v>3860259.6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5" s="11" customFormat="1" ht="18">
      <c r="A30" s="24" t="s">
        <v>71</v>
      </c>
      <c r="B30" s="26">
        <f>SUM(B22:B29)</f>
        <v>50000000</v>
      </c>
      <c r="C30" s="26">
        <f>SUM(C22:C29)</f>
        <v>50239172.530000001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5" s="33" customFormat="1" ht="18" customHeight="1" thickBot="1">
      <c r="A31" s="234" t="s">
        <v>188</v>
      </c>
      <c r="B31" s="235"/>
      <c r="C31" s="66">
        <f>C30-C20</f>
        <v>-1673352.0500000045</v>
      </c>
    </row>
    <row r="32" spans="1:15" ht="15" thickTop="1"/>
  </sheetData>
  <mergeCells count="10">
    <mergeCell ref="A31:B31"/>
    <mergeCell ref="A1:M1"/>
    <mergeCell ref="A2:M2"/>
    <mergeCell ref="A3:M3"/>
    <mergeCell ref="A5:A7"/>
    <mergeCell ref="B5:B7"/>
    <mergeCell ref="C5:C7"/>
    <mergeCell ref="F5:F7"/>
    <mergeCell ref="L5:L7"/>
    <mergeCell ref="M5:M7"/>
  </mergeCells>
  <pageMargins left="0.15" right="0.13" top="0.3" bottom="0.08" header="0.26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0"/>
  <sheetViews>
    <sheetView topLeftCell="A16" workbookViewId="0">
      <selection activeCell="D26" sqref="D26"/>
    </sheetView>
  </sheetViews>
  <sheetFormatPr defaultRowHeight="14.25"/>
  <cols>
    <col min="1" max="1" width="56" customWidth="1"/>
    <col min="2" max="2" width="8.125" customWidth="1"/>
    <col min="3" max="4" width="11.875" customWidth="1"/>
    <col min="5" max="5" width="12" bestFit="1" customWidth="1"/>
  </cols>
  <sheetData>
    <row r="1" spans="1:5" s="33" customFormat="1" ht="23.25">
      <c r="A1" s="223" t="s">
        <v>0</v>
      </c>
      <c r="B1" s="223"/>
      <c r="C1" s="223"/>
      <c r="D1" s="223"/>
    </row>
    <row r="2" spans="1:5" s="33" customFormat="1" ht="23.25">
      <c r="A2" s="223" t="s">
        <v>189</v>
      </c>
      <c r="B2" s="223"/>
      <c r="C2" s="223"/>
      <c r="D2" s="223"/>
    </row>
    <row r="3" spans="1:5" s="33" customFormat="1" ht="23.25">
      <c r="A3" s="223" t="s">
        <v>438</v>
      </c>
      <c r="B3" s="223"/>
      <c r="C3" s="223"/>
      <c r="D3" s="223"/>
    </row>
    <row r="4" spans="1:5" s="33" customFormat="1" ht="23.25">
      <c r="D4" s="67" t="s">
        <v>4</v>
      </c>
    </row>
    <row r="5" spans="1:5" s="33" customFormat="1" ht="23.25">
      <c r="A5" s="34" t="s">
        <v>30</v>
      </c>
      <c r="B5" s="34" t="s">
        <v>190</v>
      </c>
      <c r="C5" s="34" t="s">
        <v>191</v>
      </c>
      <c r="D5" s="34" t="s">
        <v>192</v>
      </c>
    </row>
    <row r="6" spans="1:5" s="33" customFormat="1" ht="23.25">
      <c r="A6" s="68" t="s">
        <v>193</v>
      </c>
      <c r="B6" s="71">
        <v>111000</v>
      </c>
      <c r="C6" s="73" t="s">
        <v>12</v>
      </c>
      <c r="D6" s="76"/>
    </row>
    <row r="7" spans="1:5" s="33" customFormat="1" ht="23.25">
      <c r="A7" s="69" t="s">
        <v>194</v>
      </c>
      <c r="B7" s="69">
        <v>111201</v>
      </c>
      <c r="C7" s="73">
        <v>19746287.190000001</v>
      </c>
      <c r="D7" s="77"/>
    </row>
    <row r="8" spans="1:5" s="33" customFormat="1" ht="23.25">
      <c r="A8" s="69" t="s">
        <v>195</v>
      </c>
      <c r="B8" s="69">
        <v>111201</v>
      </c>
      <c r="C8" s="73">
        <v>1022485.69</v>
      </c>
      <c r="D8" s="77"/>
    </row>
    <row r="9" spans="1:5" s="33" customFormat="1" ht="23.25">
      <c r="A9" s="69" t="s">
        <v>196</v>
      </c>
      <c r="B9" s="69">
        <v>111202</v>
      </c>
      <c r="C9" s="73">
        <v>5.99</v>
      </c>
      <c r="D9" s="77"/>
    </row>
    <row r="10" spans="1:5" s="33" customFormat="1" ht="23.25">
      <c r="A10" s="69" t="s">
        <v>197</v>
      </c>
      <c r="B10" s="69">
        <v>111201</v>
      </c>
      <c r="C10" s="73">
        <v>48780.07</v>
      </c>
      <c r="D10" s="77"/>
    </row>
    <row r="11" spans="1:5" s="33" customFormat="1" ht="23.25">
      <c r="A11" s="69" t="s">
        <v>198</v>
      </c>
      <c r="B11" s="69">
        <v>111201</v>
      </c>
      <c r="C11" s="73">
        <v>95406.78</v>
      </c>
      <c r="D11" s="77"/>
    </row>
    <row r="12" spans="1:5" s="33" customFormat="1" ht="23.25">
      <c r="A12" s="69" t="s">
        <v>199</v>
      </c>
      <c r="B12" s="69">
        <v>111202</v>
      </c>
      <c r="C12" s="73">
        <v>5555057.4299999997</v>
      </c>
      <c r="D12" s="77"/>
    </row>
    <row r="13" spans="1:5" s="33" customFormat="1" ht="23.25">
      <c r="A13" s="69" t="s">
        <v>200</v>
      </c>
      <c r="B13" s="69">
        <v>111201</v>
      </c>
      <c r="C13" s="73">
        <v>30.43</v>
      </c>
      <c r="D13" s="77"/>
      <c r="E13" s="41"/>
    </row>
    <row r="14" spans="1:5" s="33" customFormat="1" ht="23.25">
      <c r="A14" s="69" t="s">
        <v>201</v>
      </c>
      <c r="B14" s="69">
        <v>113100</v>
      </c>
      <c r="C14" s="73">
        <v>0</v>
      </c>
      <c r="D14" s="77"/>
    </row>
    <row r="15" spans="1:5" s="33" customFormat="1" ht="23.25">
      <c r="A15" s="69" t="s">
        <v>202</v>
      </c>
      <c r="B15" s="69">
        <v>113200</v>
      </c>
      <c r="C15" s="73">
        <v>37767.300000000003</v>
      </c>
      <c r="D15" s="77"/>
    </row>
    <row r="16" spans="1:5" s="33" customFormat="1" ht="23.25">
      <c r="A16" s="69" t="s">
        <v>203</v>
      </c>
      <c r="B16" s="69">
        <v>113301</v>
      </c>
      <c r="C16" s="73" t="s">
        <v>12</v>
      </c>
      <c r="D16" s="77"/>
    </row>
    <row r="17" spans="1:4" s="33" customFormat="1" ht="23.25">
      <c r="A17" s="69" t="s">
        <v>204</v>
      </c>
      <c r="B17" s="69">
        <v>113302</v>
      </c>
      <c r="C17" s="73">
        <v>35837.199999999997</v>
      </c>
      <c r="D17" s="77"/>
    </row>
    <row r="18" spans="1:4" s="33" customFormat="1" ht="23.25">
      <c r="A18" s="69" t="s">
        <v>205</v>
      </c>
      <c r="B18" s="69">
        <v>113303</v>
      </c>
      <c r="C18" s="73" t="s">
        <v>12</v>
      </c>
      <c r="D18" s="77"/>
    </row>
    <row r="19" spans="1:4" s="33" customFormat="1" ht="23.25">
      <c r="A19" s="69" t="s">
        <v>206</v>
      </c>
      <c r="B19" s="69">
        <v>113400</v>
      </c>
      <c r="C19" s="73" t="s">
        <v>12</v>
      </c>
      <c r="D19" s="77"/>
    </row>
    <row r="20" spans="1:4" s="33" customFormat="1" ht="23.25">
      <c r="A20" s="69" t="s">
        <v>207</v>
      </c>
      <c r="B20" s="69">
        <v>113500</v>
      </c>
      <c r="C20" s="73">
        <v>346000</v>
      </c>
      <c r="D20" s="77"/>
    </row>
    <row r="21" spans="1:4" s="33" customFormat="1" ht="23.25">
      <c r="A21" s="69" t="s">
        <v>208</v>
      </c>
      <c r="B21" s="69">
        <v>113600</v>
      </c>
      <c r="C21" s="73">
        <v>273500</v>
      </c>
      <c r="D21" s="77"/>
    </row>
    <row r="22" spans="1:4" s="33" customFormat="1" ht="23.25">
      <c r="A22" s="69" t="s">
        <v>209</v>
      </c>
      <c r="B22" s="69"/>
      <c r="C22" s="73">
        <v>0</v>
      </c>
      <c r="D22" s="77"/>
    </row>
    <row r="23" spans="1:4" s="33" customFormat="1" ht="23.25">
      <c r="A23" s="69" t="s">
        <v>210</v>
      </c>
      <c r="B23" s="69">
        <v>211000</v>
      </c>
      <c r="C23" s="73"/>
      <c r="D23" s="77">
        <v>3055407</v>
      </c>
    </row>
    <row r="24" spans="1:4" s="33" customFormat="1" ht="23.25">
      <c r="A24" s="69" t="s">
        <v>211</v>
      </c>
      <c r="B24" s="69">
        <v>215000</v>
      </c>
      <c r="C24" s="73"/>
      <c r="D24" s="77">
        <v>3257986.03</v>
      </c>
    </row>
    <row r="25" spans="1:4" s="33" customFormat="1" ht="23.25">
      <c r="A25" s="69" t="s">
        <v>20</v>
      </c>
      <c r="B25" s="69">
        <v>31000</v>
      </c>
      <c r="C25" s="73"/>
      <c r="D25" s="77">
        <v>10815007.51</v>
      </c>
    </row>
    <row r="26" spans="1:4" s="33" customFormat="1" ht="23.25">
      <c r="A26" s="70" t="s">
        <v>212</v>
      </c>
      <c r="B26" s="70">
        <v>320000</v>
      </c>
      <c r="C26" s="74"/>
      <c r="D26" s="74">
        <v>10032757.539999999</v>
      </c>
    </row>
    <row r="27" spans="1:4" s="33" customFormat="1" ht="24" thickBot="1">
      <c r="A27" s="190" t="s">
        <v>32</v>
      </c>
      <c r="B27" s="72"/>
      <c r="C27" s="75">
        <f>SUM(C6:C26)</f>
        <v>27161158.080000002</v>
      </c>
      <c r="D27" s="75">
        <f>SUM(D23:D26)</f>
        <v>27161158.079999998</v>
      </c>
    </row>
    <row r="28" spans="1:4" s="33" customFormat="1" ht="24" thickTop="1">
      <c r="C28" s="41"/>
    </row>
    <row r="29" spans="1:4" s="33" customFormat="1" ht="23.25">
      <c r="A29" s="33" t="s">
        <v>389</v>
      </c>
    </row>
    <row r="30" spans="1:4" s="33" customFormat="1" ht="23.25">
      <c r="A30" s="33" t="s">
        <v>390</v>
      </c>
    </row>
  </sheetData>
  <mergeCells count="3">
    <mergeCell ref="A1:D1"/>
    <mergeCell ref="A2:D2"/>
    <mergeCell ref="A3:D3"/>
  </mergeCells>
  <pageMargins left="0.28000000000000003" right="0.34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51"/>
  <sheetViews>
    <sheetView topLeftCell="A43" workbookViewId="0">
      <selection activeCell="C159" sqref="C159"/>
    </sheetView>
  </sheetViews>
  <sheetFormatPr defaultRowHeight="14.25"/>
  <cols>
    <col min="1" max="1" width="12.625" customWidth="1"/>
    <col min="2" max="2" width="11.625" customWidth="1"/>
    <col min="3" max="3" width="13" customWidth="1"/>
    <col min="4" max="4" width="12" customWidth="1"/>
    <col min="5" max="5" width="28.375" customWidth="1"/>
    <col min="6" max="6" width="12.375" customWidth="1"/>
    <col min="7" max="7" width="14.25" customWidth="1"/>
  </cols>
  <sheetData>
    <row r="1" spans="1:7" ht="18.75">
      <c r="A1" s="238" t="str">
        <f>[1]ต.ค.!A1</f>
        <v>องค์การบริหารส่วนตำบลนาไม้ไผ่</v>
      </c>
      <c r="B1" s="238"/>
      <c r="C1" s="238"/>
      <c r="D1" s="238"/>
      <c r="E1" s="238"/>
      <c r="F1" s="238"/>
      <c r="G1" s="238"/>
    </row>
    <row r="2" spans="1:7" ht="18.75">
      <c r="A2" s="238" t="s">
        <v>218</v>
      </c>
      <c r="B2" s="238"/>
      <c r="C2" s="238"/>
      <c r="D2" s="238"/>
      <c r="E2" s="238"/>
      <c r="F2" s="238"/>
      <c r="G2" s="238"/>
    </row>
    <row r="3" spans="1:7" ht="19.5" thickBot="1">
      <c r="A3" s="238" t="s">
        <v>271</v>
      </c>
      <c r="B3" s="238"/>
      <c r="C3" s="238"/>
      <c r="D3" s="238"/>
      <c r="E3" s="238"/>
      <c r="F3" s="238"/>
      <c r="G3" s="238"/>
    </row>
    <row r="4" spans="1:7" ht="19.5" thickTop="1">
      <c r="A4" s="239" t="s">
        <v>219</v>
      </c>
      <c r="B4" s="240"/>
      <c r="C4" s="240"/>
      <c r="D4" s="240"/>
      <c r="E4" s="241" t="s">
        <v>30</v>
      </c>
      <c r="F4" s="243" t="s">
        <v>190</v>
      </c>
      <c r="G4" s="78" t="s">
        <v>86</v>
      </c>
    </row>
    <row r="5" spans="1:7" ht="18.75">
      <c r="A5" s="79" t="s">
        <v>31</v>
      </c>
      <c r="B5" s="79" t="s">
        <v>220</v>
      </c>
      <c r="C5" s="80" t="s">
        <v>221</v>
      </c>
      <c r="D5" s="79" t="s">
        <v>222</v>
      </c>
      <c r="E5" s="242"/>
      <c r="F5" s="244"/>
      <c r="G5" s="81" t="s">
        <v>223</v>
      </c>
    </row>
    <row r="6" spans="1:7" ht="18.75">
      <c r="A6" s="80" t="s">
        <v>224</v>
      </c>
      <c r="B6" s="80" t="s">
        <v>225</v>
      </c>
      <c r="C6" s="80" t="s">
        <v>224</v>
      </c>
      <c r="D6" s="80" t="s">
        <v>224</v>
      </c>
      <c r="E6" s="242"/>
      <c r="F6" s="244"/>
      <c r="G6" s="81" t="s">
        <v>226</v>
      </c>
    </row>
    <row r="7" spans="1:7" ht="18.75">
      <c r="A7" s="82"/>
      <c r="B7" s="82" t="s">
        <v>227</v>
      </c>
      <c r="C7" s="82"/>
      <c r="D7" s="83"/>
      <c r="E7" s="242"/>
      <c r="F7" s="244"/>
      <c r="G7" s="83" t="s">
        <v>224</v>
      </c>
    </row>
    <row r="8" spans="1:7" ht="18.75">
      <c r="A8" s="84"/>
      <c r="B8" s="84"/>
      <c r="C8" s="84"/>
      <c r="D8" s="85">
        <v>31583834.93</v>
      </c>
      <c r="E8" s="86" t="s">
        <v>228</v>
      </c>
      <c r="F8" s="87"/>
      <c r="G8" s="88">
        <f>[1]ส.ค.!G146</f>
        <v>30395391.079999998</v>
      </c>
    </row>
    <row r="9" spans="1:7" ht="18.75">
      <c r="A9" s="89"/>
      <c r="B9" s="90"/>
      <c r="C9" s="90"/>
      <c r="D9" s="90"/>
      <c r="E9" s="91" t="s">
        <v>229</v>
      </c>
      <c r="F9" s="92"/>
      <c r="G9" s="92"/>
    </row>
    <row r="10" spans="1:7" ht="18.75">
      <c r="A10" s="89">
        <f>[1]ต.ค.!A10</f>
        <v>250000</v>
      </c>
      <c r="B10" s="93">
        <v>0</v>
      </c>
      <c r="C10" s="89">
        <f>A10+B10</f>
        <v>250000</v>
      </c>
      <c r="D10" s="89">
        <f>G10+[1]ส.ค.!D10</f>
        <v>133013.04999999999</v>
      </c>
      <c r="E10" s="91" t="s">
        <v>230</v>
      </c>
      <c r="F10" s="94">
        <v>411000</v>
      </c>
      <c r="G10" s="95">
        <v>4219.8</v>
      </c>
    </row>
    <row r="11" spans="1:7" ht="18.75">
      <c r="A11" s="89">
        <f>[1]ต.ค.!A11</f>
        <v>266000</v>
      </c>
      <c r="B11" s="93">
        <v>0</v>
      </c>
      <c r="C11" s="89">
        <f t="shared" ref="C11:C17" si="0">A11+B11</f>
        <v>266000</v>
      </c>
      <c r="D11" s="89">
        <f>G11+[1]ส.ค.!D11</f>
        <v>440917.71</v>
      </c>
      <c r="E11" s="91" t="s">
        <v>231</v>
      </c>
      <c r="F11" s="94">
        <v>412000</v>
      </c>
      <c r="G11" s="95">
        <v>122936.25</v>
      </c>
    </row>
    <row r="12" spans="1:7" ht="18.75">
      <c r="A12" s="89">
        <f>[1]ต.ค.!A12</f>
        <v>150000</v>
      </c>
      <c r="B12" s="93">
        <v>0</v>
      </c>
      <c r="C12" s="89">
        <f t="shared" si="0"/>
        <v>150000</v>
      </c>
      <c r="D12" s="89">
        <f>G12+[1]ส.ค.!D12</f>
        <v>160200.43</v>
      </c>
      <c r="E12" s="91" t="s">
        <v>232</v>
      </c>
      <c r="F12" s="94">
        <v>413000</v>
      </c>
      <c r="G12" s="95">
        <v>67726.91</v>
      </c>
    </row>
    <row r="13" spans="1:7" ht="18.75">
      <c r="A13" s="89">
        <f>[1]ต.ค.!A13</f>
        <v>400000</v>
      </c>
      <c r="B13" s="93">
        <v>0</v>
      </c>
      <c r="C13" s="89">
        <f t="shared" si="0"/>
        <v>400000</v>
      </c>
      <c r="D13" s="89">
        <f>G13+[1]ส.ค.!D13</f>
        <v>105617.9</v>
      </c>
      <c r="E13" s="91" t="s">
        <v>233</v>
      </c>
      <c r="F13" s="94">
        <v>414000</v>
      </c>
      <c r="G13" s="95">
        <v>11850</v>
      </c>
    </row>
    <row r="14" spans="1:7" ht="18.75">
      <c r="A14" s="89">
        <f>[1]ต.ค.!A14</f>
        <v>450000</v>
      </c>
      <c r="B14" s="93">
        <v>0</v>
      </c>
      <c r="C14" s="89">
        <f t="shared" si="0"/>
        <v>450000</v>
      </c>
      <c r="D14" s="89">
        <f>G14+[1]ส.ค.!D14</f>
        <v>39053</v>
      </c>
      <c r="E14" s="91" t="s">
        <v>234</v>
      </c>
      <c r="F14" s="94">
        <v>415000</v>
      </c>
      <c r="G14" s="95">
        <v>5100</v>
      </c>
    </row>
    <row r="15" spans="1:7" ht="18.75">
      <c r="A15" s="89">
        <f>[1]ต.ค.!A15</f>
        <v>0</v>
      </c>
      <c r="B15" s="93">
        <v>0</v>
      </c>
      <c r="C15" s="89">
        <f t="shared" si="0"/>
        <v>0</v>
      </c>
      <c r="D15" s="89">
        <f>G15+[1]ส.ค.!D15</f>
        <v>0</v>
      </c>
      <c r="E15" s="91" t="s">
        <v>235</v>
      </c>
      <c r="F15" s="94">
        <v>416000</v>
      </c>
      <c r="G15" s="95">
        <f>[2]ก.ย.!G48</f>
        <v>0</v>
      </c>
    </row>
    <row r="16" spans="1:7" ht="18.75">
      <c r="A16" s="89">
        <f>[1]ต.ค.!A16</f>
        <v>21484000</v>
      </c>
      <c r="B16" s="93">
        <v>0</v>
      </c>
      <c r="C16" s="89">
        <f t="shared" si="0"/>
        <v>21484000</v>
      </c>
      <c r="D16" s="89">
        <f>G16+[1]ส.ค.!D16</f>
        <v>20250398.629999999</v>
      </c>
      <c r="E16" s="91" t="s">
        <v>236</v>
      </c>
      <c r="F16" s="94">
        <v>421000</v>
      </c>
      <c r="G16" s="95">
        <v>1818584.11</v>
      </c>
    </row>
    <row r="17" spans="1:7" ht="18.75">
      <c r="A17" s="96">
        <f>[1]ต.ค.!A17</f>
        <v>11800000</v>
      </c>
      <c r="B17" s="93">
        <v>0</v>
      </c>
      <c r="C17" s="96">
        <f t="shared" si="0"/>
        <v>11800000</v>
      </c>
      <c r="D17" s="96">
        <f>G17+[1]ส.ค.!D17</f>
        <v>10196560</v>
      </c>
      <c r="E17" s="97" t="s">
        <v>237</v>
      </c>
      <c r="F17" s="98">
        <v>431000</v>
      </c>
      <c r="G17" s="99">
        <f>[2]ก.ย.!G67</f>
        <v>0</v>
      </c>
    </row>
    <row r="18" spans="1:7" ht="19.5" thickBot="1">
      <c r="A18" s="100">
        <f>SUM(A10:A17)</f>
        <v>34800000</v>
      </c>
      <c r="B18" s="100">
        <f>SUM(B10:B17)</f>
        <v>0</v>
      </c>
      <c r="C18" s="100">
        <f>SUM(C10:C17)</f>
        <v>34800000</v>
      </c>
      <c r="D18" s="100">
        <f>SUM(D10:D17)</f>
        <v>31325760.719999999</v>
      </c>
      <c r="E18" s="101" t="s">
        <v>32</v>
      </c>
      <c r="F18" s="102"/>
      <c r="G18" s="100">
        <f>SUM(G10:G17)</f>
        <v>2030417.07</v>
      </c>
    </row>
    <row r="19" spans="1:7" ht="18.75">
      <c r="A19" s="103"/>
      <c r="B19" s="104"/>
      <c r="C19" s="105">
        <f>A19+B19</f>
        <v>0</v>
      </c>
      <c r="D19" s="169">
        <f>G19+[1]ส.ค.!D19</f>
        <v>18401057</v>
      </c>
      <c r="E19" s="167" t="s">
        <v>238</v>
      </c>
      <c r="F19" s="168">
        <v>441000</v>
      </c>
      <c r="G19" s="169">
        <f>SUM(G21:G35)</f>
        <v>3615780</v>
      </c>
    </row>
    <row r="20" spans="1:7" ht="18.75">
      <c r="A20" s="103"/>
      <c r="B20" s="104"/>
      <c r="C20" s="109"/>
      <c r="D20" s="108">
        <f>G20+[1]ส.ค.!D20</f>
        <v>545760</v>
      </c>
      <c r="E20" s="170" t="s">
        <v>239</v>
      </c>
      <c r="F20" s="107"/>
      <c r="G20" s="108"/>
    </row>
    <row r="21" spans="1:7" ht="18.75">
      <c r="A21" s="103"/>
      <c r="B21" s="104"/>
      <c r="C21" s="109"/>
      <c r="D21" s="119">
        <f>G21+[1]ส.ค.!D21</f>
        <v>930930</v>
      </c>
      <c r="E21" s="106" t="s">
        <v>240</v>
      </c>
      <c r="F21" s="107"/>
      <c r="G21" s="108">
        <v>78380</v>
      </c>
    </row>
    <row r="22" spans="1:7" ht="18.75">
      <c r="A22" s="103"/>
      <c r="B22" s="104"/>
      <c r="C22" s="109"/>
      <c r="D22" s="89">
        <f>G22+[1]ส.ค.!D22</f>
        <v>361420</v>
      </c>
      <c r="E22" s="106" t="s">
        <v>241</v>
      </c>
      <c r="F22" s="107"/>
      <c r="G22" s="108">
        <v>0</v>
      </c>
    </row>
    <row r="23" spans="1:7" ht="18.75">
      <c r="A23" s="103"/>
      <c r="B23" s="104"/>
      <c r="C23" s="109"/>
      <c r="D23" s="89">
        <f>G23+[1]ส.ค.!D23</f>
        <v>47000</v>
      </c>
      <c r="E23" s="106" t="s">
        <v>242</v>
      </c>
      <c r="F23" s="107"/>
      <c r="G23" s="108">
        <v>0</v>
      </c>
    </row>
    <row r="24" spans="1:7" ht="18.75">
      <c r="A24" s="103"/>
      <c r="B24" s="104"/>
      <c r="C24" s="109"/>
      <c r="D24" s="89">
        <f>G24+[1]ส.ค.!D24</f>
        <v>13530</v>
      </c>
      <c r="E24" s="106" t="s">
        <v>243</v>
      </c>
      <c r="F24" s="107"/>
      <c r="G24" s="108">
        <v>0</v>
      </c>
    </row>
    <row r="25" spans="1:7" ht="18.75">
      <c r="A25" s="103"/>
      <c r="B25" s="104"/>
      <c r="C25" s="109"/>
      <c r="D25" s="89">
        <f>G25+[1]ส.ค.!D25</f>
        <v>9540600</v>
      </c>
      <c r="E25" s="106" t="s">
        <v>244</v>
      </c>
      <c r="F25" s="107"/>
      <c r="G25" s="108">
        <v>13400</v>
      </c>
    </row>
    <row r="26" spans="1:7" ht="18.75">
      <c r="A26" s="103"/>
      <c r="B26" s="104"/>
      <c r="C26" s="109"/>
      <c r="D26" s="89">
        <f>G26+[1]ส.ค.!D26</f>
        <v>1816800</v>
      </c>
      <c r="E26" s="106" t="s">
        <v>245</v>
      </c>
      <c r="F26" s="107"/>
      <c r="G26" s="108">
        <v>0</v>
      </c>
    </row>
    <row r="27" spans="1:7" ht="18.75">
      <c r="A27" s="103"/>
      <c r="B27" s="104"/>
      <c r="C27" s="109"/>
      <c r="D27" s="89">
        <f>G27+[1]ส.ค.!D27</f>
        <v>3717</v>
      </c>
      <c r="E27" s="106" t="s">
        <v>246</v>
      </c>
      <c r="F27" s="107"/>
      <c r="G27" s="108">
        <v>0</v>
      </c>
    </row>
    <row r="28" spans="1:7" ht="18.75">
      <c r="A28" s="103"/>
      <c r="B28" s="104"/>
      <c r="C28" s="109"/>
      <c r="D28" s="89">
        <f>G28+[1]ส.ค.!D28</f>
        <v>50000</v>
      </c>
      <c r="E28" s="106" t="s">
        <v>247</v>
      </c>
      <c r="F28" s="107"/>
      <c r="G28" s="108">
        <v>0</v>
      </c>
    </row>
    <row r="29" spans="1:7" ht="18.75">
      <c r="A29" s="103"/>
      <c r="B29" s="104"/>
      <c r="C29" s="109"/>
      <c r="D29" s="89">
        <f>G29+[1]ส.ค.!D29</f>
        <v>124600</v>
      </c>
      <c r="E29" s="106" t="s">
        <v>248</v>
      </c>
      <c r="F29" s="107"/>
      <c r="G29" s="108">
        <v>0</v>
      </c>
    </row>
    <row r="30" spans="1:7" ht="18.75">
      <c r="A30" s="103"/>
      <c r="B30" s="104"/>
      <c r="C30" s="109"/>
      <c r="D30" s="89">
        <f>G30+[1]ส.ค.!D30</f>
        <v>35000</v>
      </c>
      <c r="E30" s="106" t="s">
        <v>249</v>
      </c>
      <c r="F30" s="107"/>
      <c r="G30" s="108">
        <v>0</v>
      </c>
    </row>
    <row r="31" spans="1:7" ht="18.75">
      <c r="A31" s="103"/>
      <c r="B31" s="104"/>
      <c r="C31" s="109"/>
      <c r="D31" s="89">
        <f>G31+[1]ส.ค.!D31</f>
        <v>65000</v>
      </c>
      <c r="E31" s="106" t="s">
        <v>250</v>
      </c>
      <c r="F31" s="107"/>
      <c r="G31" s="108">
        <v>0</v>
      </c>
    </row>
    <row r="32" spans="1:7" ht="18.75">
      <c r="A32" s="103"/>
      <c r="B32" s="104"/>
      <c r="C32" s="109"/>
      <c r="D32" s="89">
        <f>G32+[1]ส.ค.!D32</f>
        <v>1154000</v>
      </c>
      <c r="E32" s="106" t="s">
        <v>251</v>
      </c>
      <c r="F32" s="107"/>
      <c r="G32" s="108">
        <v>0</v>
      </c>
    </row>
    <row r="33" spans="1:7" ht="18.75">
      <c r="A33" s="103"/>
      <c r="B33" s="104"/>
      <c r="C33" s="109"/>
      <c r="D33" s="89">
        <f>G33+[1]ส.ค.!D33</f>
        <v>10700</v>
      </c>
      <c r="E33" s="106" t="s">
        <v>252</v>
      </c>
      <c r="F33" s="107"/>
      <c r="G33" s="108">
        <v>0</v>
      </c>
    </row>
    <row r="34" spans="1:7" ht="18.75">
      <c r="A34" s="103"/>
      <c r="B34" s="104"/>
      <c r="C34" s="109"/>
      <c r="D34" s="89">
        <f>G34+[1]ส.ค.!D34</f>
        <v>178000</v>
      </c>
      <c r="E34" s="106" t="s">
        <v>253</v>
      </c>
      <c r="F34" s="107"/>
      <c r="G34" s="108"/>
    </row>
    <row r="35" spans="1:7" ht="18.75">
      <c r="A35" s="103"/>
      <c r="B35" s="104"/>
      <c r="C35" s="109"/>
      <c r="D35" s="89">
        <f>G35</f>
        <v>3524000</v>
      </c>
      <c r="E35" s="106" t="s">
        <v>254</v>
      </c>
      <c r="F35" s="107"/>
      <c r="G35" s="108">
        <v>3524000</v>
      </c>
    </row>
    <row r="36" spans="1:7" ht="18.75">
      <c r="A36" s="103"/>
      <c r="B36" s="104"/>
      <c r="C36" s="109"/>
      <c r="D36" s="109"/>
      <c r="E36" s="106"/>
      <c r="F36" s="107"/>
      <c r="G36" s="108"/>
    </row>
    <row r="37" spans="1:7" ht="19.5" thickBot="1">
      <c r="A37" s="110">
        <f>SUM(A18+A19)</f>
        <v>34800000</v>
      </c>
      <c r="B37" s="110">
        <f>SUM(B18+B19)</f>
        <v>0</v>
      </c>
      <c r="C37" s="110">
        <f>SUM(C18+C19)</f>
        <v>34800000</v>
      </c>
      <c r="D37" s="110">
        <f>SUM(D18+D19)</f>
        <v>49726817.719999999</v>
      </c>
      <c r="E37" s="111" t="s">
        <v>32</v>
      </c>
      <c r="F37" s="112"/>
      <c r="G37" s="113">
        <f>SUM(G18+G19)</f>
        <v>5646197.0700000003</v>
      </c>
    </row>
    <row r="38" spans="1:7" ht="19.5" thickTop="1">
      <c r="A38" s="114"/>
      <c r="B38" s="115"/>
      <c r="C38" s="115"/>
      <c r="D38" s="114">
        <f>G38+[1]ส.ค.!D37</f>
        <v>894708</v>
      </c>
      <c r="E38" s="116" t="s">
        <v>201</v>
      </c>
      <c r="F38" s="117">
        <v>113100</v>
      </c>
      <c r="G38" s="118">
        <v>135892</v>
      </c>
    </row>
    <row r="39" spans="1:7" ht="18.75">
      <c r="A39" s="119"/>
      <c r="B39" s="120"/>
      <c r="C39" s="120"/>
      <c r="D39" s="89">
        <f>G39+[1]ส.ค.!D38</f>
        <v>0</v>
      </c>
      <c r="E39" s="121" t="s">
        <v>202</v>
      </c>
      <c r="F39" s="122">
        <v>113200</v>
      </c>
      <c r="G39" s="118"/>
    </row>
    <row r="40" spans="1:7" ht="18.75">
      <c r="A40" s="89"/>
      <c r="B40" s="90"/>
      <c r="C40" s="90"/>
      <c r="D40" s="89">
        <f>G40+[1]ส.ค.!D39</f>
        <v>0</v>
      </c>
      <c r="E40" s="123" t="s">
        <v>255</v>
      </c>
      <c r="F40" s="94">
        <v>113301</v>
      </c>
      <c r="G40" s="124"/>
    </row>
    <row r="41" spans="1:7" ht="18.75">
      <c r="A41" s="89"/>
      <c r="B41" s="90"/>
      <c r="C41" s="90"/>
      <c r="D41" s="89">
        <f>G41+[1]ส.ค.!D40</f>
        <v>0</v>
      </c>
      <c r="E41" s="123" t="s">
        <v>121</v>
      </c>
      <c r="F41" s="94">
        <v>113302</v>
      </c>
      <c r="G41" s="124"/>
    </row>
    <row r="42" spans="1:7" ht="18.75">
      <c r="A42" s="89"/>
      <c r="B42" s="90"/>
      <c r="C42" s="90"/>
      <c r="D42" s="89">
        <f>G42+[1]ส.ค.!D41</f>
        <v>0</v>
      </c>
      <c r="E42" s="123" t="s">
        <v>256</v>
      </c>
      <c r="F42" s="94">
        <v>113303</v>
      </c>
      <c r="G42" s="124"/>
    </row>
    <row r="43" spans="1:7" ht="18.75">
      <c r="A43" s="89"/>
      <c r="B43" s="90"/>
      <c r="C43" s="90"/>
      <c r="D43" s="89">
        <f>G43+[1]ส.ค.!D42</f>
        <v>0</v>
      </c>
      <c r="E43" s="123" t="s">
        <v>257</v>
      </c>
      <c r="F43" s="94">
        <v>113400</v>
      </c>
      <c r="G43" s="124"/>
    </row>
    <row r="44" spans="1:7" ht="18.75">
      <c r="A44" s="89"/>
      <c r="B44" s="90"/>
      <c r="C44" s="90"/>
      <c r="D44" s="89">
        <f>G44+[1]ส.ค.!D43</f>
        <v>50000</v>
      </c>
      <c r="E44" s="123" t="s">
        <v>258</v>
      </c>
      <c r="F44" s="94">
        <v>113500</v>
      </c>
      <c r="G44" s="124"/>
    </row>
    <row r="45" spans="1:7" ht="18.75">
      <c r="A45" s="89"/>
      <c r="B45" s="90"/>
      <c r="C45" s="90"/>
      <c r="D45" s="89">
        <f>G45+[1]ส.ค.!D44</f>
        <v>0</v>
      </c>
      <c r="E45" s="123" t="s">
        <v>259</v>
      </c>
      <c r="F45" s="94">
        <v>113600</v>
      </c>
      <c r="G45" s="95">
        <f>[3]ก.ย.!E17</f>
        <v>0</v>
      </c>
    </row>
    <row r="46" spans="1:7" ht="18.75">
      <c r="A46" s="89"/>
      <c r="B46" s="90"/>
      <c r="C46" s="90"/>
      <c r="D46" s="89">
        <f>G46+[1]ส.ค.!D45</f>
        <v>931977.87999999977</v>
      </c>
      <c r="E46" s="123" t="s">
        <v>260</v>
      </c>
      <c r="F46" s="94">
        <v>215001</v>
      </c>
      <c r="G46" s="95">
        <v>192553.97</v>
      </c>
    </row>
    <row r="47" spans="1:7" ht="18.75">
      <c r="A47" s="89"/>
      <c r="B47" s="90"/>
      <c r="C47" s="90"/>
      <c r="D47" s="89">
        <f>G47+[1]ส.ค.!D46</f>
        <v>0.01</v>
      </c>
      <c r="E47" s="123" t="s">
        <v>20</v>
      </c>
      <c r="F47" s="94">
        <v>310000</v>
      </c>
      <c r="G47" s="124">
        <v>0.01</v>
      </c>
    </row>
    <row r="48" spans="1:7" ht="18.75">
      <c r="A48" s="89"/>
      <c r="B48" s="90"/>
      <c r="C48" s="90"/>
      <c r="D48" s="89">
        <f>G48+[1]ส.ค.!D47</f>
        <v>0</v>
      </c>
      <c r="E48" s="123" t="s">
        <v>212</v>
      </c>
      <c r="F48" s="94">
        <v>320000</v>
      </c>
      <c r="G48" s="124"/>
    </row>
    <row r="49" spans="1:7" ht="18.75">
      <c r="A49" s="89"/>
      <c r="B49" s="90"/>
      <c r="C49" s="90"/>
      <c r="D49" s="89">
        <f>G49+[1]ส.ค.!D48</f>
        <v>5769189.2999999998</v>
      </c>
      <c r="E49" s="123" t="str">
        <f>IF(ISBLANK([1]ต.ค.!E36)," ",[1]ต.ค.!E36)</f>
        <v>ลูกหนี้เงินสะสม</v>
      </c>
      <c r="F49" s="125">
        <f>IF(ISBLANK([1]ต.ค.!F36)," ",[1]ต.ค.!F36)</f>
        <v>511000</v>
      </c>
      <c r="G49" s="95">
        <v>15200</v>
      </c>
    </row>
    <row r="50" spans="1:7" ht="18.75">
      <c r="A50" s="89"/>
      <c r="B50" s="90"/>
      <c r="C50" s="90"/>
      <c r="D50" s="89">
        <f>G50+[1]ส.ค.!D49</f>
        <v>2592871.06</v>
      </c>
      <c r="E50" s="123" t="s">
        <v>210</v>
      </c>
      <c r="F50" s="125" t="str">
        <f>IF(ISBLANK([1]ต.ค.!F37)," ",[1]ต.ค.!F37)</f>
        <v xml:space="preserve"> </v>
      </c>
      <c r="G50" s="95">
        <v>2560200</v>
      </c>
    </row>
    <row r="51" spans="1:7" ht="18.75">
      <c r="A51" s="89"/>
      <c r="B51" s="90"/>
      <c r="C51" s="90"/>
      <c r="D51" s="89">
        <f>G51+[1]ส.ค.!D50</f>
        <v>0</v>
      </c>
      <c r="E51" s="123" t="str">
        <f>IF(ISBLANK([1]ต.ค.!E38)," ",[1]ต.ค.!E38)</f>
        <v xml:space="preserve"> </v>
      </c>
      <c r="F51" s="125" t="str">
        <f>IF(ISBLANK([1]ต.ค.!F38)," ",[1]ต.ค.!F38)</f>
        <v xml:space="preserve"> </v>
      </c>
      <c r="G51" s="95"/>
    </row>
    <row r="52" spans="1:7" ht="18.75">
      <c r="A52" s="89"/>
      <c r="B52" s="90"/>
      <c r="C52" s="90"/>
      <c r="D52" s="89">
        <f>G52+[1]ส.ค.!D51</f>
        <v>0</v>
      </c>
      <c r="E52" s="123" t="str">
        <f>IF(ISBLANK([1]ต.ค.!E39)," ",[1]ต.ค.!E39)</f>
        <v xml:space="preserve"> </v>
      </c>
      <c r="F52" s="125" t="str">
        <f>IF(ISBLANK([1]ต.ค.!F39)," ",[1]ต.ค.!F39)</f>
        <v xml:space="preserve"> </v>
      </c>
      <c r="G52" s="95"/>
    </row>
    <row r="53" spans="1:7" ht="18.75">
      <c r="A53" s="89"/>
      <c r="B53" s="90"/>
      <c r="C53" s="90"/>
      <c r="D53" s="89">
        <f>G53+[1]ส.ค.!D52</f>
        <v>0</v>
      </c>
      <c r="E53" s="123" t="str">
        <f>IF(ISBLANK([1]ต.ค.!E40)," ",[1]ต.ค.!E40)</f>
        <v xml:space="preserve"> </v>
      </c>
      <c r="F53" s="125" t="str">
        <f>IF(ISBLANK([1]ต.ค.!F40)," ",[1]ต.ค.!F40)</f>
        <v xml:space="preserve"> </v>
      </c>
      <c r="G53" s="95"/>
    </row>
    <row r="54" spans="1:7" ht="18.75">
      <c r="A54" s="89"/>
      <c r="B54" s="90"/>
      <c r="C54" s="90"/>
      <c r="D54" s="95"/>
      <c r="E54" s="123"/>
      <c r="F54" s="94"/>
      <c r="G54" s="95"/>
    </row>
    <row r="55" spans="1:7" ht="18.75">
      <c r="A55" s="96"/>
      <c r="B55" s="126"/>
      <c r="C55" s="126"/>
      <c r="D55" s="126"/>
      <c r="E55" s="127"/>
      <c r="F55" s="128"/>
      <c r="G55" s="99"/>
    </row>
    <row r="56" spans="1:7" ht="19.5" thickBot="1">
      <c r="A56" s="129">
        <v>0</v>
      </c>
      <c r="B56" s="129">
        <v>0</v>
      </c>
      <c r="C56" s="129">
        <v>0</v>
      </c>
      <c r="D56" s="130">
        <f>SUM(D38:D55)</f>
        <v>10238746.25</v>
      </c>
      <c r="E56" s="101" t="s">
        <v>32</v>
      </c>
      <c r="F56" s="131"/>
      <c r="G56" s="132">
        <f>SUM(G38:G55)</f>
        <v>2903845.98</v>
      </c>
    </row>
    <row r="57" spans="1:7" ht="18.75">
      <c r="A57" s="103"/>
      <c r="B57" s="133"/>
      <c r="C57" s="103"/>
      <c r="D57" s="134"/>
      <c r="E57" s="135"/>
      <c r="F57" s="136"/>
      <c r="G57" s="137"/>
    </row>
    <row r="58" spans="1:7" ht="19.5" thickBot="1">
      <c r="A58" s="110">
        <f>A37+A56</f>
        <v>34800000</v>
      </c>
      <c r="B58" s="110">
        <f>B37+B56</f>
        <v>0</v>
      </c>
      <c r="C58" s="110">
        <f>C37+C56</f>
        <v>34800000</v>
      </c>
      <c r="D58" s="110">
        <f>D37+D56</f>
        <v>59965563.969999999</v>
      </c>
      <c r="E58" s="111" t="s">
        <v>71</v>
      </c>
      <c r="F58" s="138"/>
      <c r="G58" s="139">
        <f>(G37+G56)</f>
        <v>8550043.0500000007</v>
      </c>
    </row>
    <row r="59" spans="1:7" ht="19.5" thickTop="1">
      <c r="A59" s="140"/>
      <c r="B59" s="141"/>
      <c r="C59" s="140"/>
      <c r="D59" s="142"/>
      <c r="E59" s="143"/>
      <c r="F59" s="141"/>
      <c r="G59" s="142"/>
    </row>
    <row r="60" spans="1:7" ht="18.75">
      <c r="A60" s="144"/>
      <c r="B60" s="145"/>
      <c r="C60" s="144"/>
      <c r="D60" s="146"/>
      <c r="E60" s="147"/>
      <c r="F60" s="145"/>
      <c r="G60" s="146"/>
    </row>
    <row r="61" spans="1:7" ht="18.75">
      <c r="A61" s="144"/>
      <c r="B61" s="145"/>
      <c r="C61" s="144"/>
      <c r="D61" s="146"/>
      <c r="E61" s="147"/>
      <c r="F61" s="145"/>
      <c r="G61" s="146"/>
    </row>
    <row r="62" spans="1:7" ht="18.75">
      <c r="A62" s="144"/>
      <c r="B62" s="145"/>
      <c r="C62" s="144"/>
      <c r="D62" s="146"/>
      <c r="E62" s="147"/>
      <c r="F62" s="145"/>
      <c r="G62" s="146"/>
    </row>
    <row r="63" spans="1:7" ht="18.75">
      <c r="A63" s="144"/>
      <c r="B63" s="145"/>
      <c r="C63" s="144"/>
      <c r="D63" s="146"/>
      <c r="E63" s="147"/>
      <c r="F63" s="145"/>
      <c r="G63" s="146"/>
    </row>
    <row r="64" spans="1:7" ht="18.75">
      <c r="A64" s="144"/>
      <c r="B64" s="145"/>
      <c r="C64" s="144"/>
      <c r="D64" s="146"/>
      <c r="E64" s="147"/>
      <c r="F64" s="145"/>
      <c r="G64" s="146"/>
    </row>
    <row r="65" spans="1:7" ht="18.75">
      <c r="A65" s="144"/>
      <c r="B65" s="145"/>
      <c r="C65" s="144"/>
      <c r="D65" s="146"/>
      <c r="E65" s="147"/>
      <c r="F65" s="145"/>
      <c r="G65" s="146"/>
    </row>
    <row r="66" spans="1:7" ht="18.75">
      <c r="A66" s="144"/>
      <c r="B66" s="145"/>
      <c r="C66" s="144"/>
      <c r="D66" s="146"/>
      <c r="E66" s="147"/>
      <c r="F66" s="145"/>
      <c r="G66" s="146"/>
    </row>
    <row r="67" spans="1:7" ht="18.75">
      <c r="A67" s="144"/>
      <c r="B67" s="145"/>
      <c r="C67" s="144"/>
      <c r="D67" s="146"/>
      <c r="E67" s="147"/>
      <c r="F67" s="145"/>
      <c r="G67" s="146"/>
    </row>
    <row r="68" spans="1:7" ht="18.75">
      <c r="A68" s="144"/>
      <c r="B68" s="145"/>
      <c r="C68" s="144"/>
      <c r="D68" s="146"/>
      <c r="E68" s="147"/>
      <c r="F68" s="145"/>
      <c r="G68" s="146"/>
    </row>
    <row r="69" spans="1:7" ht="18.75">
      <c r="A69" s="144"/>
      <c r="B69" s="145"/>
      <c r="C69" s="144"/>
      <c r="D69" s="146"/>
      <c r="E69" s="147"/>
      <c r="F69" s="145"/>
      <c r="G69" s="146"/>
    </row>
    <row r="70" spans="1:7" ht="18.75">
      <c r="A70" s="144"/>
      <c r="B70" s="145"/>
      <c r="C70" s="144"/>
      <c r="D70" s="146"/>
      <c r="E70" s="147"/>
      <c r="F70" s="145"/>
      <c r="G70" s="146"/>
    </row>
    <row r="71" spans="1:7" ht="18.75">
      <c r="A71" s="144"/>
      <c r="B71" s="145"/>
      <c r="C71" s="144"/>
      <c r="D71" s="146"/>
      <c r="E71" s="147"/>
      <c r="F71" s="145"/>
      <c r="G71" s="146"/>
    </row>
    <row r="72" spans="1:7" ht="18.75">
      <c r="A72" s="144"/>
      <c r="B72" s="145"/>
      <c r="C72" s="144"/>
      <c r="D72" s="146"/>
      <c r="E72" s="147"/>
      <c r="F72" s="145"/>
      <c r="G72" s="146"/>
    </row>
    <row r="73" spans="1:7" ht="18.75">
      <c r="A73" s="144"/>
      <c r="B73" s="145"/>
      <c r="C73" s="144"/>
      <c r="D73" s="146"/>
      <c r="E73" s="147"/>
      <c r="F73" s="145"/>
      <c r="G73" s="146"/>
    </row>
    <row r="74" spans="1:7" ht="18.75">
      <c r="A74" s="144"/>
      <c r="B74" s="145"/>
      <c r="C74" s="144"/>
      <c r="D74" s="146"/>
      <c r="E74" s="147"/>
      <c r="F74" s="145"/>
      <c r="G74" s="146"/>
    </row>
    <row r="75" spans="1:7" ht="18.75">
      <c r="A75" s="144"/>
      <c r="B75" s="145"/>
      <c r="C75" s="144"/>
      <c r="D75" s="146"/>
      <c r="E75" s="147"/>
      <c r="F75" s="145"/>
      <c r="G75" s="146"/>
    </row>
    <row r="76" spans="1:7" ht="18.75">
      <c r="A76" s="144"/>
      <c r="B76" s="145"/>
      <c r="C76" s="144"/>
      <c r="D76" s="146"/>
      <c r="E76" s="147"/>
      <c r="F76" s="145"/>
      <c r="G76" s="146"/>
    </row>
    <row r="77" spans="1:7" ht="18.75">
      <c r="A77" s="144"/>
      <c r="B77" s="145"/>
      <c r="C77" s="144"/>
      <c r="D77" s="146"/>
      <c r="E77" s="147"/>
      <c r="F77" s="145"/>
      <c r="G77" s="146"/>
    </row>
    <row r="78" spans="1:7" ht="18.75">
      <c r="A78" s="144"/>
      <c r="B78" s="145"/>
      <c r="C78" s="144"/>
      <c r="D78" s="146"/>
      <c r="E78" s="147"/>
      <c r="F78" s="145"/>
      <c r="G78" s="146"/>
    </row>
    <row r="79" spans="1:7" ht="18.75">
      <c r="A79" s="144"/>
      <c r="B79" s="145"/>
      <c r="C79" s="144"/>
      <c r="D79" s="146"/>
      <c r="E79" s="147"/>
      <c r="F79" s="145"/>
      <c r="G79" s="146"/>
    </row>
    <row r="80" spans="1:7" ht="18.75">
      <c r="A80" s="144"/>
      <c r="B80" s="145"/>
      <c r="C80" s="144"/>
      <c r="D80" s="146"/>
      <c r="E80" s="147"/>
      <c r="F80" s="145"/>
      <c r="G80" s="146"/>
    </row>
    <row r="81" spans="1:7" ht="18.75">
      <c r="A81" s="144"/>
      <c r="B81" s="145"/>
      <c r="C81" s="144"/>
      <c r="D81" s="146"/>
      <c r="E81" s="147"/>
      <c r="F81" s="145"/>
      <c r="G81" s="146"/>
    </row>
    <row r="82" spans="1:7" ht="18.75">
      <c r="A82" s="144"/>
      <c r="B82" s="145"/>
      <c r="C82" s="144"/>
      <c r="D82" s="146"/>
      <c r="E82" s="147"/>
      <c r="F82" s="145"/>
      <c r="G82" s="146"/>
    </row>
    <row r="83" spans="1:7" ht="18.75">
      <c r="A83" s="144"/>
      <c r="B83" s="145"/>
      <c r="C83" s="144"/>
      <c r="D83" s="146"/>
      <c r="E83" s="147"/>
      <c r="F83" s="145"/>
      <c r="G83" s="146"/>
    </row>
    <row r="84" spans="1:7" ht="18.75">
      <c r="A84" s="144"/>
      <c r="B84" s="145"/>
      <c r="C84" s="144"/>
      <c r="D84" s="146"/>
      <c r="E84" s="147"/>
      <c r="F84" s="145"/>
      <c r="G84" s="146"/>
    </row>
    <row r="85" spans="1:7" ht="18.75">
      <c r="A85" s="144"/>
      <c r="B85" s="145"/>
      <c r="C85" s="144"/>
      <c r="D85" s="146"/>
      <c r="E85" s="147"/>
      <c r="F85" s="145"/>
      <c r="G85" s="146"/>
    </row>
    <row r="86" spans="1:7" ht="18.75">
      <c r="A86" s="144"/>
      <c r="B86" s="145"/>
      <c r="C86" s="144"/>
      <c r="D86" s="146"/>
      <c r="E86" s="147"/>
      <c r="F86" s="145"/>
      <c r="G86" s="146"/>
    </row>
    <row r="87" spans="1:7" ht="18.75">
      <c r="A87" s="144"/>
      <c r="B87" s="145"/>
      <c r="C87" s="144"/>
      <c r="D87" s="146"/>
      <c r="E87" s="147"/>
      <c r="F87" s="145"/>
      <c r="G87" s="146"/>
    </row>
    <row r="88" spans="1:7" ht="18.75">
      <c r="A88" s="144"/>
      <c r="B88" s="145"/>
      <c r="C88" s="144"/>
      <c r="D88" s="146"/>
      <c r="E88" s="147"/>
      <c r="F88" s="145"/>
      <c r="G88" s="146"/>
    </row>
    <row r="89" spans="1:7" ht="18.75">
      <c r="A89" s="144"/>
      <c r="B89" s="145"/>
      <c r="C89" s="144"/>
      <c r="D89" s="146"/>
      <c r="E89" s="147"/>
      <c r="F89" s="145"/>
      <c r="G89" s="146"/>
    </row>
    <row r="90" spans="1:7" ht="18.75">
      <c r="A90" s="144"/>
      <c r="B90" s="145"/>
      <c r="C90" s="144"/>
      <c r="D90" s="146"/>
      <c r="E90" s="147"/>
      <c r="F90" s="145"/>
      <c r="G90" s="146"/>
    </row>
    <row r="91" spans="1:7" ht="18.75">
      <c r="A91" s="144"/>
      <c r="B91" s="145"/>
      <c r="C91" s="144"/>
      <c r="D91" s="146"/>
      <c r="E91" s="147"/>
      <c r="F91" s="145"/>
      <c r="G91" s="146"/>
    </row>
    <row r="92" spans="1:7" ht="18.75">
      <c r="A92" s="144"/>
      <c r="B92" s="145"/>
      <c r="C92" s="144"/>
      <c r="D92" s="146"/>
      <c r="E92" s="147"/>
      <c r="F92" s="145"/>
      <c r="G92" s="146"/>
    </row>
    <row r="93" spans="1:7" ht="18.75">
      <c r="A93" s="144"/>
      <c r="B93" s="145"/>
      <c r="C93" s="144"/>
      <c r="D93" s="146"/>
      <c r="E93" s="147"/>
      <c r="F93" s="145"/>
      <c r="G93" s="146"/>
    </row>
    <row r="94" spans="1:7" ht="18.75">
      <c r="A94" s="144"/>
      <c r="B94" s="145"/>
      <c r="C94" s="144"/>
      <c r="D94" s="146"/>
      <c r="E94" s="147"/>
      <c r="F94" s="145"/>
      <c r="G94" s="146"/>
    </row>
    <row r="95" spans="1:7" ht="18.75">
      <c r="A95" s="144"/>
      <c r="B95" s="145"/>
      <c r="C95" s="144"/>
      <c r="D95" s="146"/>
      <c r="E95" s="147"/>
      <c r="F95" s="145"/>
      <c r="G95" s="146"/>
    </row>
    <row r="96" spans="1:7" ht="18.75">
      <c r="A96" s="144"/>
      <c r="B96" s="145"/>
      <c r="C96" s="144"/>
      <c r="D96" s="146"/>
      <c r="E96" s="147"/>
      <c r="F96" s="145"/>
      <c r="G96" s="146"/>
    </row>
    <row r="97" spans="1:7" ht="18.75">
      <c r="A97" s="245" t="s">
        <v>261</v>
      </c>
      <c r="B97" s="245"/>
      <c r="C97" s="245"/>
      <c r="D97" s="245"/>
      <c r="E97" s="245"/>
      <c r="F97" s="245"/>
      <c r="G97" s="245"/>
    </row>
    <row r="98" spans="1:7" ht="19.5" thickBot="1">
      <c r="A98" s="246" t="s">
        <v>262</v>
      </c>
      <c r="B98" s="247"/>
      <c r="C98" s="247"/>
      <c r="D98" s="247"/>
      <c r="E98" s="247"/>
      <c r="F98" s="247"/>
      <c r="G98" s="247"/>
    </row>
    <row r="99" spans="1:7" ht="19.5" thickTop="1">
      <c r="A99" s="248" t="s">
        <v>219</v>
      </c>
      <c r="B99" s="249"/>
      <c r="C99" s="249"/>
      <c r="D99" s="249"/>
      <c r="E99" s="250" t="s">
        <v>30</v>
      </c>
      <c r="F99" s="253" t="s">
        <v>190</v>
      </c>
      <c r="G99" s="81" t="s">
        <v>86</v>
      </c>
    </row>
    <row r="100" spans="1:7" ht="18.75">
      <c r="A100" s="79" t="s">
        <v>31</v>
      </c>
      <c r="B100" s="79" t="s">
        <v>220</v>
      </c>
      <c r="C100" s="79"/>
      <c r="D100" s="79" t="s">
        <v>222</v>
      </c>
      <c r="E100" s="251"/>
      <c r="F100" s="254"/>
      <c r="G100" s="81" t="s">
        <v>223</v>
      </c>
    </row>
    <row r="101" spans="1:7" ht="18.75">
      <c r="A101" s="80" t="s">
        <v>224</v>
      </c>
      <c r="B101" s="80" t="s">
        <v>225</v>
      </c>
      <c r="C101" s="80" t="s">
        <v>221</v>
      </c>
      <c r="D101" s="80" t="s">
        <v>224</v>
      </c>
      <c r="E101" s="251"/>
      <c r="F101" s="254"/>
      <c r="G101" s="81" t="s">
        <v>226</v>
      </c>
    </row>
    <row r="102" spans="1:7" ht="18.75">
      <c r="A102" s="82"/>
      <c r="B102" s="82" t="s">
        <v>227</v>
      </c>
      <c r="C102" s="82" t="s">
        <v>224</v>
      </c>
      <c r="D102" s="82"/>
      <c r="E102" s="252"/>
      <c r="F102" s="255"/>
      <c r="G102" s="83" t="s">
        <v>224</v>
      </c>
    </row>
    <row r="103" spans="1:7" ht="18.75">
      <c r="A103" s="84"/>
      <c r="B103" s="84"/>
      <c r="C103" s="84"/>
      <c r="D103" s="84"/>
      <c r="E103" s="86" t="s">
        <v>49</v>
      </c>
      <c r="F103" s="87"/>
      <c r="G103" s="87"/>
    </row>
    <row r="104" spans="1:7" ht="18.75">
      <c r="A104" s="89">
        <v>1555000</v>
      </c>
      <c r="B104" s="148">
        <v>0</v>
      </c>
      <c r="C104" s="93">
        <f>SUM(A104+B104)</f>
        <v>1555000</v>
      </c>
      <c r="D104" s="89">
        <f>G104+[1]ส.ค.!D101</f>
        <v>1371456</v>
      </c>
      <c r="E104" s="91" t="s">
        <v>47</v>
      </c>
      <c r="F104" s="94">
        <v>511000</v>
      </c>
      <c r="G104" s="95">
        <v>107924</v>
      </c>
    </row>
    <row r="105" spans="1:7" ht="18.75">
      <c r="A105" s="89">
        <v>3262320</v>
      </c>
      <c r="B105" s="148">
        <v>0</v>
      </c>
      <c r="C105" s="93">
        <f t="shared" ref="C105:C114" si="1">SUM(A105+B105)</f>
        <v>3262320</v>
      </c>
      <c r="D105" s="89">
        <f>G105+[1]ส.ค.!D102</f>
        <v>3175920</v>
      </c>
      <c r="E105" s="91" t="s">
        <v>263</v>
      </c>
      <c r="F105" s="94">
        <v>521000</v>
      </c>
      <c r="G105" s="95">
        <v>264660</v>
      </c>
    </row>
    <row r="106" spans="1:7" ht="18.75">
      <c r="A106" s="89">
        <v>10001480</v>
      </c>
      <c r="B106" s="148">
        <v>0</v>
      </c>
      <c r="C106" s="93">
        <f t="shared" si="1"/>
        <v>10001480</v>
      </c>
      <c r="D106" s="89">
        <f>G106+[1]ส.ค.!D103</f>
        <v>7657575</v>
      </c>
      <c r="E106" s="91" t="s">
        <v>264</v>
      </c>
      <c r="F106" s="94">
        <v>522000</v>
      </c>
      <c r="G106" s="95">
        <v>617380</v>
      </c>
    </row>
    <row r="107" spans="1:7" ht="18.75">
      <c r="A107" s="89">
        <v>659600</v>
      </c>
      <c r="B107" s="148">
        <v>0</v>
      </c>
      <c r="C107" s="93">
        <f t="shared" si="1"/>
        <v>659600</v>
      </c>
      <c r="D107" s="89">
        <f>G107+[1]ส.ค.!D104</f>
        <v>350397</v>
      </c>
      <c r="E107" s="91" t="s">
        <v>142</v>
      </c>
      <c r="F107" s="94">
        <v>531000</v>
      </c>
      <c r="G107" s="95">
        <v>34283</v>
      </c>
    </row>
    <row r="108" spans="1:7" ht="18.75">
      <c r="A108" s="89">
        <v>4774700</v>
      </c>
      <c r="B108" s="148">
        <f>[4]ก.ย.!C67</f>
        <v>0</v>
      </c>
      <c r="C108" s="93">
        <f t="shared" si="1"/>
        <v>4774700</v>
      </c>
      <c r="D108" s="89">
        <f>G108+[1]ส.ค.!D105</f>
        <v>2931140.45</v>
      </c>
      <c r="E108" s="91" t="s">
        <v>143</v>
      </c>
      <c r="F108" s="94">
        <v>532000</v>
      </c>
      <c r="G108" s="95">
        <v>282048.95</v>
      </c>
    </row>
    <row r="109" spans="1:7" ht="18.75">
      <c r="A109" s="89">
        <v>5079100</v>
      </c>
      <c r="B109" s="148">
        <v>0</v>
      </c>
      <c r="C109" s="93">
        <f t="shared" si="1"/>
        <v>5079100</v>
      </c>
      <c r="D109" s="89">
        <f>G109+[1]ส.ค.!D106</f>
        <v>4497397.0999999996</v>
      </c>
      <c r="E109" s="91" t="s">
        <v>144</v>
      </c>
      <c r="F109" s="94">
        <v>533000</v>
      </c>
      <c r="G109" s="95">
        <v>1071433.2</v>
      </c>
    </row>
    <row r="110" spans="1:7" ht="18.75">
      <c r="A110" s="89">
        <v>607000</v>
      </c>
      <c r="B110" s="148">
        <v>0</v>
      </c>
      <c r="C110" s="93">
        <f t="shared" si="1"/>
        <v>607000</v>
      </c>
      <c r="D110" s="89">
        <f>G110+[1]ส.ค.!D107</f>
        <v>487207.88</v>
      </c>
      <c r="E110" s="91" t="s">
        <v>145</v>
      </c>
      <c r="F110" s="94">
        <v>534000</v>
      </c>
      <c r="G110" s="95">
        <v>36204.910000000003</v>
      </c>
    </row>
    <row r="111" spans="1:7" ht="18.75">
      <c r="A111" s="89">
        <v>767900</v>
      </c>
      <c r="B111" s="148">
        <f>[4]ก.ย.!C71</f>
        <v>0</v>
      </c>
      <c r="C111" s="93">
        <f t="shared" si="1"/>
        <v>767900</v>
      </c>
      <c r="D111" s="89">
        <f>G111+[1]ส.ค.!D108</f>
        <v>631648</v>
      </c>
      <c r="E111" s="91" t="s">
        <v>147</v>
      </c>
      <c r="F111" s="94">
        <v>541000</v>
      </c>
      <c r="G111" s="95">
        <v>382845</v>
      </c>
    </row>
    <row r="112" spans="1:7" ht="18.75">
      <c r="A112" s="89">
        <v>7414400</v>
      </c>
      <c r="B112" s="148">
        <f>[4]ก.ย.!C80</f>
        <v>0</v>
      </c>
      <c r="C112" s="93">
        <f t="shared" si="1"/>
        <v>7414400</v>
      </c>
      <c r="D112" s="89">
        <f>G112+[1]ส.ค.!D109</f>
        <v>7316600</v>
      </c>
      <c r="E112" s="91" t="s">
        <v>148</v>
      </c>
      <c r="F112" s="94">
        <v>542000</v>
      </c>
      <c r="G112" s="95">
        <v>2397600</v>
      </c>
    </row>
    <row r="113" spans="1:7" ht="18.75">
      <c r="A113" s="89">
        <v>25000</v>
      </c>
      <c r="B113" s="148">
        <v>0</v>
      </c>
      <c r="C113" s="93">
        <f t="shared" si="1"/>
        <v>25000</v>
      </c>
      <c r="D113" s="89">
        <f>G113+[1]ส.ค.!D110</f>
        <v>0</v>
      </c>
      <c r="E113" s="91" t="s">
        <v>265</v>
      </c>
      <c r="F113" s="94">
        <v>551000</v>
      </c>
      <c r="G113" s="95">
        <f t="shared" ref="G113" si="2">I113+J113</f>
        <v>0</v>
      </c>
    </row>
    <row r="114" spans="1:7" ht="18.75">
      <c r="A114" s="89">
        <v>653500</v>
      </c>
      <c r="B114" s="149">
        <v>0</v>
      </c>
      <c r="C114" s="150">
        <f t="shared" si="1"/>
        <v>653500</v>
      </c>
      <c r="D114" s="96">
        <f>G114+[1]ส.ค.!D111</f>
        <v>492763.77</v>
      </c>
      <c r="E114" s="97" t="s">
        <v>152</v>
      </c>
      <c r="F114" s="98">
        <v>561000</v>
      </c>
      <c r="G114" s="99">
        <v>35000</v>
      </c>
    </row>
    <row r="115" spans="1:7" ht="19.5" thickBot="1">
      <c r="A115" s="110">
        <f>SUM(A104:A114)</f>
        <v>34800000</v>
      </c>
      <c r="B115" s="151">
        <f t="shared" ref="B115:C115" si="3">SUM(B104:B114)</f>
        <v>0</v>
      </c>
      <c r="C115" s="110">
        <f t="shared" si="3"/>
        <v>34800000</v>
      </c>
      <c r="D115" s="110">
        <f>SUM(D104:D114)</f>
        <v>28912105.199999996</v>
      </c>
      <c r="E115" s="111" t="s">
        <v>32</v>
      </c>
      <c r="F115" s="152"/>
      <c r="G115" s="113">
        <f>SUM(G104:G114)</f>
        <v>5229379.0600000005</v>
      </c>
    </row>
    <row r="116" spans="1:7" ht="19.5" thickTop="1">
      <c r="A116" s="103"/>
      <c r="B116" s="153"/>
      <c r="C116" s="103"/>
      <c r="D116" s="154">
        <f>G116+[1]ส.ค.!D113</f>
        <v>18382863.479999997</v>
      </c>
      <c r="E116" s="155" t="s">
        <v>238</v>
      </c>
      <c r="F116" s="156"/>
      <c r="G116" s="157">
        <f>SUM(G118:G132)</f>
        <v>4762594.5999999996</v>
      </c>
    </row>
    <row r="117" spans="1:7" ht="18.75">
      <c r="A117" s="103"/>
      <c r="B117" s="153"/>
      <c r="C117" s="103"/>
      <c r="D117" s="96">
        <f>G117+[1]ส.ค.!D114</f>
        <v>545760</v>
      </c>
      <c r="E117" s="106" t="s">
        <v>239</v>
      </c>
      <c r="F117" s="81"/>
      <c r="G117" s="158"/>
    </row>
    <row r="118" spans="1:7" ht="18.75">
      <c r="A118" s="103"/>
      <c r="B118" s="153"/>
      <c r="C118" s="103"/>
      <c r="D118" s="89">
        <f>G118+[1]ส.ค.!D115</f>
        <v>927150</v>
      </c>
      <c r="E118" s="106" t="s">
        <v>240</v>
      </c>
      <c r="F118" s="81"/>
      <c r="G118" s="158">
        <v>78380</v>
      </c>
    </row>
    <row r="119" spans="1:7" ht="18.75">
      <c r="A119" s="103"/>
      <c r="B119" s="153"/>
      <c r="C119" s="103"/>
      <c r="D119" s="89">
        <f>G119+[1]ส.ค.!D116</f>
        <v>349440</v>
      </c>
      <c r="E119" s="106" t="s">
        <v>241</v>
      </c>
      <c r="F119" s="81"/>
      <c r="G119" s="158">
        <v>0</v>
      </c>
    </row>
    <row r="120" spans="1:7" ht="18.75">
      <c r="A120" s="103"/>
      <c r="B120" s="153"/>
      <c r="C120" s="103"/>
      <c r="D120" s="89">
        <f>G120+[1]ส.ค.!D117</f>
        <v>47000</v>
      </c>
      <c r="E120" s="106" t="s">
        <v>242</v>
      </c>
      <c r="F120" s="81"/>
      <c r="G120" s="158">
        <v>0</v>
      </c>
    </row>
    <row r="121" spans="1:7" ht="18.75">
      <c r="A121" s="103"/>
      <c r="B121" s="153"/>
      <c r="C121" s="103"/>
      <c r="D121" s="89">
        <f>G121+[1]ส.ค.!D118</f>
        <v>11990</v>
      </c>
      <c r="E121" s="106" t="s">
        <v>243</v>
      </c>
      <c r="F121" s="81"/>
      <c r="G121" s="158">
        <v>0</v>
      </c>
    </row>
    <row r="122" spans="1:7" ht="18.75">
      <c r="A122" s="103"/>
      <c r="B122" s="153"/>
      <c r="C122" s="103"/>
      <c r="D122" s="89">
        <f>G122+[1]ส.ค.!D119</f>
        <v>9540600</v>
      </c>
      <c r="E122" s="106" t="s">
        <v>244</v>
      </c>
      <c r="F122" s="81"/>
      <c r="G122" s="158">
        <v>777800</v>
      </c>
    </row>
    <row r="123" spans="1:7" ht="18.75">
      <c r="A123" s="103"/>
      <c r="B123" s="153"/>
      <c r="C123" s="103"/>
      <c r="D123" s="89">
        <f>G123+[1]ส.ค.!D120</f>
        <v>1816800</v>
      </c>
      <c r="E123" s="106" t="s">
        <v>245</v>
      </c>
      <c r="F123" s="81"/>
      <c r="G123" s="158">
        <v>204000</v>
      </c>
    </row>
    <row r="124" spans="1:7" ht="18.75">
      <c r="A124" s="103"/>
      <c r="B124" s="153"/>
      <c r="C124" s="103"/>
      <c r="D124" s="89">
        <f>G124+[1]ส.ค.!D121</f>
        <v>3717.0000000000005</v>
      </c>
      <c r="E124" s="106" t="s">
        <v>246</v>
      </c>
      <c r="F124" s="81"/>
      <c r="G124" s="158">
        <v>414.6</v>
      </c>
    </row>
    <row r="125" spans="1:7" ht="18.75">
      <c r="A125" s="103"/>
      <c r="B125" s="153"/>
      <c r="C125" s="103"/>
      <c r="D125" s="89">
        <f>G125+[1]ส.ค.!D122</f>
        <v>124600</v>
      </c>
      <c r="E125" s="106" t="s">
        <v>248</v>
      </c>
      <c r="F125" s="81"/>
      <c r="G125" s="158">
        <v>0</v>
      </c>
    </row>
    <row r="126" spans="1:7" ht="18.75">
      <c r="A126" s="103"/>
      <c r="B126" s="153"/>
      <c r="C126" s="103"/>
      <c r="D126" s="89">
        <f>G126+[1]ส.ค.!D123</f>
        <v>35000</v>
      </c>
      <c r="E126" s="106" t="s">
        <v>249</v>
      </c>
      <c r="F126" s="81"/>
      <c r="G126" s="158">
        <v>0</v>
      </c>
    </row>
    <row r="127" spans="1:7" ht="18.75">
      <c r="A127" s="103"/>
      <c r="B127" s="153"/>
      <c r="C127" s="103"/>
      <c r="D127" s="89">
        <f>G127+[1]ส.ค.!D124</f>
        <v>1154000</v>
      </c>
      <c r="E127" s="106" t="s">
        <v>251</v>
      </c>
      <c r="F127" s="81"/>
      <c r="G127" s="158">
        <v>0</v>
      </c>
    </row>
    <row r="128" spans="1:7" ht="18.75">
      <c r="A128" s="103"/>
      <c r="B128" s="153"/>
      <c r="C128" s="103"/>
      <c r="D128" s="89">
        <f>G128+[1]ส.ค.!D125</f>
        <v>49106.48</v>
      </c>
      <c r="E128" s="106" t="s">
        <v>247</v>
      </c>
      <c r="F128" s="81"/>
      <c r="G128" s="158">
        <v>0</v>
      </c>
    </row>
    <row r="129" spans="1:7" ht="18.75">
      <c r="A129" s="103"/>
      <c r="B129" s="153"/>
      <c r="C129" s="103"/>
      <c r="D129" s="89">
        <f>G129+[1]ส.ค.!D126</f>
        <v>10700</v>
      </c>
      <c r="E129" s="106" t="s">
        <v>252</v>
      </c>
      <c r="F129" s="81"/>
      <c r="G129" s="158">
        <v>0</v>
      </c>
    </row>
    <row r="130" spans="1:7" ht="18.75">
      <c r="A130" s="103"/>
      <c r="B130" s="153"/>
      <c r="C130" s="103"/>
      <c r="D130" s="89">
        <f>G130+[1]ส.ค.!D127</f>
        <v>65000</v>
      </c>
      <c r="E130" s="106" t="s">
        <v>250</v>
      </c>
      <c r="F130" s="81"/>
      <c r="G130" s="158">
        <v>0</v>
      </c>
    </row>
    <row r="131" spans="1:7" ht="18.75">
      <c r="A131" s="103"/>
      <c r="B131" s="153"/>
      <c r="C131" s="103"/>
      <c r="D131" s="89">
        <f>G131+[1]ส.ค.!D128</f>
        <v>178000</v>
      </c>
      <c r="E131" s="106" t="s">
        <v>253</v>
      </c>
      <c r="F131" s="81"/>
      <c r="G131" s="158">
        <v>178000</v>
      </c>
    </row>
    <row r="132" spans="1:7" ht="19.5" thickBot="1">
      <c r="A132" s="103"/>
      <c r="B132" s="153"/>
      <c r="C132" s="103"/>
      <c r="D132" s="89">
        <f>G132</f>
        <v>3524000</v>
      </c>
      <c r="E132" s="106" t="s">
        <v>254</v>
      </c>
      <c r="F132" s="81"/>
      <c r="G132" s="159">
        <v>3524000</v>
      </c>
    </row>
    <row r="133" spans="1:7" ht="19.5" thickTop="1">
      <c r="A133" s="114"/>
      <c r="B133" s="115"/>
      <c r="C133" s="115"/>
      <c r="D133" s="114">
        <f>G133+[1]ส.ค.!D129</f>
        <v>894708</v>
      </c>
      <c r="E133" s="116" t="s">
        <v>201</v>
      </c>
      <c r="F133" s="117">
        <v>113100</v>
      </c>
      <c r="G133" s="118">
        <v>57600</v>
      </c>
    </row>
    <row r="134" spans="1:7" ht="18.75">
      <c r="A134" s="119"/>
      <c r="B134" s="120"/>
      <c r="C134" s="120"/>
      <c r="D134" s="119">
        <v>0</v>
      </c>
      <c r="E134" s="121" t="s">
        <v>121</v>
      </c>
      <c r="F134" s="122">
        <v>113302</v>
      </c>
      <c r="G134" s="118">
        <v>0</v>
      </c>
    </row>
    <row r="135" spans="1:7" ht="18.75">
      <c r="A135" s="89"/>
      <c r="B135" s="90"/>
      <c r="C135" s="90"/>
      <c r="D135" s="89">
        <f>G135+[1]ส.ค.!D130</f>
        <v>0</v>
      </c>
      <c r="E135" s="123" t="s">
        <v>258</v>
      </c>
      <c r="F135" s="94">
        <v>113500</v>
      </c>
      <c r="G135" s="124"/>
    </row>
    <row r="136" spans="1:7" ht="18.75">
      <c r="A136" s="89"/>
      <c r="B136" s="90"/>
      <c r="C136" s="90"/>
      <c r="D136" s="89">
        <f>G136+[1]ส.ค.!D131</f>
        <v>0</v>
      </c>
      <c r="E136" s="123" t="s">
        <v>259</v>
      </c>
      <c r="F136" s="94">
        <v>113600</v>
      </c>
      <c r="G136" s="95">
        <f>[3]ก.ย.!D17</f>
        <v>0</v>
      </c>
    </row>
    <row r="137" spans="1:7" ht="18.75">
      <c r="A137" s="89"/>
      <c r="B137" s="90"/>
      <c r="C137" s="90"/>
      <c r="D137" s="89">
        <f>G137+[1]ส.ค.!D132</f>
        <v>6088896.0600000005</v>
      </c>
      <c r="E137" s="123" t="s">
        <v>266</v>
      </c>
      <c r="F137" s="94">
        <v>211000</v>
      </c>
      <c r="G137" s="95">
        <v>1352242.06</v>
      </c>
    </row>
    <row r="138" spans="1:7" ht="18.75">
      <c r="A138" s="89"/>
      <c r="B138" s="90"/>
      <c r="C138" s="90"/>
      <c r="D138" s="89">
        <f>G138+[1]ส.ค.!D133</f>
        <v>0</v>
      </c>
      <c r="E138" s="123" t="s">
        <v>267</v>
      </c>
      <c r="F138" s="94">
        <v>213000</v>
      </c>
      <c r="G138" s="95">
        <f>[5]ก.ย.!F25</f>
        <v>0</v>
      </c>
    </row>
    <row r="139" spans="1:7" ht="18.75">
      <c r="A139" s="89"/>
      <c r="B139" s="90"/>
      <c r="C139" s="90"/>
      <c r="D139" s="89">
        <f>G139+[1]ส.ค.!D134</f>
        <v>0</v>
      </c>
      <c r="E139" s="123" t="s">
        <v>268</v>
      </c>
      <c r="F139" s="94">
        <v>214000</v>
      </c>
      <c r="G139" s="124"/>
    </row>
    <row r="140" spans="1:7" ht="18.75">
      <c r="A140" s="89"/>
      <c r="B140" s="90"/>
      <c r="C140" s="90"/>
      <c r="D140" s="89">
        <f>G140+[1]ส.ค.!D135</f>
        <v>1521761.94</v>
      </c>
      <c r="E140" s="123" t="s">
        <v>260</v>
      </c>
      <c r="F140" s="94">
        <v>215001</v>
      </c>
      <c r="G140" s="95">
        <v>33364.089999999997</v>
      </c>
    </row>
    <row r="141" spans="1:7" ht="18.75">
      <c r="A141" s="89"/>
      <c r="B141" s="90"/>
      <c r="C141" s="90"/>
      <c r="D141" s="89">
        <f>G141+[1]ส.ค.!D136</f>
        <v>2549725</v>
      </c>
      <c r="E141" s="123" t="s">
        <v>20</v>
      </c>
      <c r="F141" s="94">
        <v>310000</v>
      </c>
      <c r="G141" s="124">
        <v>10500</v>
      </c>
    </row>
    <row r="142" spans="1:7" ht="18.75">
      <c r="A142" s="89"/>
      <c r="B142" s="90"/>
      <c r="C142" s="90"/>
      <c r="D142" s="89">
        <f>G142+[1]ส.ค.!D137</f>
        <v>0</v>
      </c>
      <c r="E142" s="123" t="s">
        <v>212</v>
      </c>
      <c r="F142" s="94">
        <v>320000</v>
      </c>
      <c r="G142" s="124"/>
    </row>
    <row r="143" spans="1:7" ht="18.75">
      <c r="A143" s="89"/>
      <c r="B143" s="90"/>
      <c r="C143" s="90"/>
      <c r="D143" s="89">
        <f>G143+[1]ส.ค.!D138</f>
        <v>5764092.6999999993</v>
      </c>
      <c r="E143" s="123" t="str">
        <f>IF(ISBLANK([1]ต.ค.!E78)," ",[1]ต.ค.!E78)</f>
        <v>ลูกหนี้เงินสะสม</v>
      </c>
      <c r="F143" s="125">
        <f>IF(ISBLANK([1]ต.ค.!F78)," ",[1]ต.ค.!F78)</f>
        <v>511000</v>
      </c>
      <c r="G143" s="95">
        <v>64507.8</v>
      </c>
    </row>
    <row r="144" spans="1:7" ht="18.75">
      <c r="A144" s="89"/>
      <c r="B144" s="90"/>
      <c r="C144" s="90"/>
      <c r="D144" s="89">
        <f>G144+[1]ส.ค.!D139</f>
        <v>0</v>
      </c>
      <c r="E144" s="123" t="str">
        <f>IF(ISBLANK([1]ต.ค.!E79)," ",[1]ต.ค.!E79)</f>
        <v xml:space="preserve"> </v>
      </c>
      <c r="F144" s="125" t="str">
        <f>IF(ISBLANK([1]ต.ค.!F79)," ",[1]ต.ค.!F79)</f>
        <v xml:space="preserve"> </v>
      </c>
      <c r="G144" s="95"/>
    </row>
    <row r="145" spans="1:7" ht="19.5" thickBot="1">
      <c r="A145" s="160"/>
      <c r="B145" s="160"/>
      <c r="C145" s="160"/>
      <c r="D145" s="161">
        <f>SUM(D133:D144)</f>
        <v>16819183.699999999</v>
      </c>
      <c r="E145" s="111" t="s">
        <v>32</v>
      </c>
      <c r="F145" s="138"/>
      <c r="G145" s="139">
        <f>SUM(G133:G144)</f>
        <v>1518213.9500000002</v>
      </c>
    </row>
    <row r="146" spans="1:7" ht="20.25" thickTop="1" thickBot="1">
      <c r="A146" s="162">
        <f>A115+A145</f>
        <v>34800000</v>
      </c>
      <c r="B146" s="162">
        <f>B115+B145</f>
        <v>0</v>
      </c>
      <c r="C146" s="162">
        <f>C115+C145</f>
        <v>34800000</v>
      </c>
      <c r="D146" s="162">
        <f>D115+D145+D116</f>
        <v>64114152.379999988</v>
      </c>
      <c r="E146" s="111" t="s">
        <v>61</v>
      </c>
      <c r="F146" s="138"/>
      <c r="G146" s="139">
        <f>G115+G145+G116</f>
        <v>11510187.609999999</v>
      </c>
    </row>
    <row r="147" spans="1:7" ht="19.5" thickTop="1">
      <c r="A147" s="163"/>
      <c r="B147" s="163"/>
      <c r="C147" s="163"/>
      <c r="D147" s="134"/>
      <c r="E147" s="164"/>
      <c r="F147" s="163"/>
      <c r="G147" s="136"/>
    </row>
    <row r="148" spans="1:7" ht="18.75">
      <c r="A148" s="163"/>
      <c r="B148" s="163"/>
      <c r="C148" s="163"/>
      <c r="D148" s="165">
        <f>SUM(D58-D146)</f>
        <v>-4148588.409999989</v>
      </c>
      <c r="E148" s="164" t="s">
        <v>269</v>
      </c>
      <c r="F148" s="163"/>
      <c r="G148" s="165">
        <f>SUM(G58-G146)</f>
        <v>-2960144.5599999987</v>
      </c>
    </row>
    <row r="149" spans="1:7" ht="18.75">
      <c r="A149" s="163"/>
      <c r="B149" s="163"/>
      <c r="C149" s="163"/>
      <c r="D149" s="166"/>
      <c r="E149" s="164"/>
      <c r="F149" s="163"/>
      <c r="G149" s="137"/>
    </row>
    <row r="150" spans="1:7" ht="19.5" thickBot="1">
      <c r="A150" s="163"/>
      <c r="B150" s="163"/>
      <c r="C150" s="163"/>
      <c r="D150" s="139">
        <f>(D8+D58-D146)</f>
        <v>27435246.520000018</v>
      </c>
      <c r="E150" s="164" t="s">
        <v>270</v>
      </c>
      <c r="F150" s="163"/>
      <c r="G150" s="139">
        <f>(G8+G58-G146)</f>
        <v>27435246.519999996</v>
      </c>
    </row>
    <row r="151" spans="1:7" ht="15" thickTop="1"/>
  </sheetData>
  <mergeCells count="11">
    <mergeCell ref="A97:G97"/>
    <mergeCell ref="A98:G98"/>
    <mergeCell ref="A99:D99"/>
    <mergeCell ref="E99:E102"/>
    <mergeCell ref="F99:F102"/>
    <mergeCell ref="A1:G1"/>
    <mergeCell ref="A2:G2"/>
    <mergeCell ref="A3:G3"/>
    <mergeCell ref="A4:D4"/>
    <mergeCell ref="E4:E7"/>
    <mergeCell ref="F4:F7"/>
  </mergeCells>
  <conditionalFormatting sqref="G133:G135 G139 G141:G142 G38:G44 G47:G48">
    <cfRule type="expression" dxfId="0" priority="1">
      <formula>ISBLANK(G38)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47"/>
  <sheetViews>
    <sheetView topLeftCell="A34" workbookViewId="0">
      <selection activeCell="E19" sqref="E19"/>
    </sheetView>
  </sheetViews>
  <sheetFormatPr defaultRowHeight="14.25"/>
  <cols>
    <col min="1" max="1" width="56.375" customWidth="1"/>
    <col min="2" max="2" width="8.75" customWidth="1"/>
    <col min="3" max="3" width="11" customWidth="1"/>
    <col min="4" max="4" width="11.125" customWidth="1"/>
  </cols>
  <sheetData>
    <row r="1" spans="1:4" s="33" customFormat="1" ht="23.25">
      <c r="A1" s="223" t="s">
        <v>0</v>
      </c>
      <c r="B1" s="223"/>
      <c r="C1" s="223"/>
      <c r="D1" s="223"/>
    </row>
    <row r="2" spans="1:4" s="33" customFormat="1" ht="23.25">
      <c r="A2" s="223" t="s">
        <v>272</v>
      </c>
      <c r="B2" s="223"/>
      <c r="C2" s="223"/>
      <c r="D2" s="223"/>
    </row>
    <row r="3" spans="1:4" s="33" customFormat="1" ht="23.25">
      <c r="A3" s="223" t="s">
        <v>273</v>
      </c>
      <c r="B3" s="223"/>
      <c r="C3" s="223"/>
      <c r="D3" s="223"/>
    </row>
    <row r="4" spans="1:4" s="33" customFormat="1" ht="23.25">
      <c r="D4" s="171" t="s">
        <v>274</v>
      </c>
    </row>
    <row r="5" spans="1:4" s="33" customFormat="1" ht="23.25">
      <c r="A5" s="34" t="s">
        <v>275</v>
      </c>
      <c r="B5" s="34" t="s">
        <v>190</v>
      </c>
      <c r="C5" s="34" t="s">
        <v>276</v>
      </c>
      <c r="D5" s="34" t="s">
        <v>277</v>
      </c>
    </row>
    <row r="6" spans="1:4" s="33" customFormat="1" ht="23.25">
      <c r="A6" s="180" t="s">
        <v>278</v>
      </c>
      <c r="B6" s="71">
        <v>111000</v>
      </c>
      <c r="C6" s="188" t="s">
        <v>279</v>
      </c>
      <c r="D6" s="71"/>
    </row>
    <row r="7" spans="1:4" s="33" customFormat="1" ht="23.25">
      <c r="A7" s="180" t="s">
        <v>280</v>
      </c>
      <c r="B7" s="69">
        <v>111201</v>
      </c>
      <c r="C7" s="172">
        <v>23732772.41</v>
      </c>
      <c r="D7" s="69"/>
    </row>
    <row r="8" spans="1:4" s="33" customFormat="1" ht="23.25">
      <c r="A8" s="180" t="s">
        <v>281</v>
      </c>
      <c r="B8" s="69">
        <v>111201</v>
      </c>
      <c r="C8" s="172">
        <v>1073668.1000000001</v>
      </c>
      <c r="D8" s="69"/>
    </row>
    <row r="9" spans="1:4" s="33" customFormat="1" ht="23.25">
      <c r="A9" s="180" t="s">
        <v>282</v>
      </c>
      <c r="B9" s="69">
        <v>111202</v>
      </c>
      <c r="C9" s="33">
        <v>5.99</v>
      </c>
      <c r="D9" s="69"/>
    </row>
    <row r="10" spans="1:4" s="33" customFormat="1" ht="23.25">
      <c r="A10" s="180" t="s">
        <v>283</v>
      </c>
      <c r="B10" s="69">
        <v>111201</v>
      </c>
      <c r="C10" s="172">
        <v>5273.31</v>
      </c>
      <c r="D10" s="69"/>
    </row>
    <row r="11" spans="1:4" s="33" customFormat="1" ht="23.25">
      <c r="A11" s="180" t="s">
        <v>284</v>
      </c>
      <c r="B11" s="69">
        <v>111201</v>
      </c>
      <c r="C11" s="172">
        <v>94933.18</v>
      </c>
      <c r="D11" s="69"/>
    </row>
    <row r="12" spans="1:4" s="33" customFormat="1" ht="23.25">
      <c r="A12" s="180" t="s">
        <v>285</v>
      </c>
      <c r="B12" s="69">
        <v>111202</v>
      </c>
      <c r="C12" s="172">
        <v>2527525.52</v>
      </c>
      <c r="D12" s="69"/>
    </row>
    <row r="13" spans="1:4" s="33" customFormat="1" ht="23.25">
      <c r="A13" s="180" t="s">
        <v>286</v>
      </c>
      <c r="B13" s="69">
        <v>111201</v>
      </c>
      <c r="C13" s="172">
        <v>1068.01</v>
      </c>
      <c r="D13" s="69"/>
    </row>
    <row r="14" spans="1:4" s="33" customFormat="1" ht="23.25">
      <c r="A14" s="180" t="s">
        <v>287</v>
      </c>
      <c r="B14" s="69">
        <v>113100</v>
      </c>
      <c r="C14" s="172">
        <v>33000</v>
      </c>
      <c r="D14" s="69"/>
    </row>
    <row r="15" spans="1:4" s="33" customFormat="1" ht="23.25">
      <c r="A15" s="180" t="s">
        <v>288</v>
      </c>
      <c r="B15" s="69">
        <v>113200</v>
      </c>
      <c r="C15" s="188" t="s">
        <v>279</v>
      </c>
      <c r="D15" s="69"/>
    </row>
    <row r="16" spans="1:4" s="33" customFormat="1" ht="23.25">
      <c r="A16" s="180" t="s">
        <v>289</v>
      </c>
      <c r="B16" s="69">
        <v>113301</v>
      </c>
      <c r="C16" s="188" t="s">
        <v>279</v>
      </c>
      <c r="D16" s="69"/>
    </row>
    <row r="17" spans="1:4" s="33" customFormat="1" ht="23.25">
      <c r="A17" s="180" t="s">
        <v>290</v>
      </c>
      <c r="B17" s="69">
        <v>113302</v>
      </c>
      <c r="C17" s="172">
        <v>25921.3</v>
      </c>
      <c r="D17" s="69"/>
    </row>
    <row r="18" spans="1:4" s="33" customFormat="1" ht="23.25">
      <c r="A18" s="180" t="s">
        <v>291</v>
      </c>
      <c r="B18" s="69">
        <v>113303</v>
      </c>
      <c r="C18" s="188" t="s">
        <v>279</v>
      </c>
      <c r="D18" s="69"/>
    </row>
    <row r="19" spans="1:4" s="33" customFormat="1" ht="23.25">
      <c r="A19" s="180" t="s">
        <v>292</v>
      </c>
      <c r="B19" s="69">
        <v>113400</v>
      </c>
      <c r="C19" s="188" t="s">
        <v>279</v>
      </c>
      <c r="D19" s="69"/>
    </row>
    <row r="20" spans="1:4" s="33" customFormat="1" ht="23.25">
      <c r="A20" s="180" t="s">
        <v>293</v>
      </c>
      <c r="B20" s="69">
        <v>113500</v>
      </c>
      <c r="C20" s="172">
        <v>286000</v>
      </c>
      <c r="D20" s="69"/>
    </row>
    <row r="21" spans="1:4" s="33" customFormat="1" ht="23.25">
      <c r="A21" s="180" t="s">
        <v>294</v>
      </c>
      <c r="B21" s="69">
        <v>113600</v>
      </c>
      <c r="C21" s="188" t="s">
        <v>279</v>
      </c>
      <c r="D21" s="69"/>
    </row>
    <row r="22" spans="1:4" s="33" customFormat="1" ht="23.25">
      <c r="A22" s="180" t="s">
        <v>295</v>
      </c>
      <c r="B22" s="69">
        <v>190001</v>
      </c>
      <c r="D22" s="173">
        <v>49726817.719999999</v>
      </c>
    </row>
    <row r="23" spans="1:4" s="33" customFormat="1" ht="23.25">
      <c r="A23" s="180" t="s">
        <v>296</v>
      </c>
      <c r="B23" s="69">
        <v>190004</v>
      </c>
      <c r="C23" s="172">
        <v>106375.7</v>
      </c>
      <c r="D23" s="69"/>
    </row>
    <row r="24" spans="1:4" s="33" customFormat="1" ht="23.25">
      <c r="A24" s="180" t="s">
        <v>297</v>
      </c>
      <c r="B24" s="69">
        <v>211000</v>
      </c>
      <c r="D24" s="173">
        <v>3179475</v>
      </c>
    </row>
    <row r="25" spans="1:4" s="33" customFormat="1" ht="23.25">
      <c r="A25" s="180" t="s">
        <v>298</v>
      </c>
      <c r="B25" s="69">
        <v>213000</v>
      </c>
      <c r="D25" s="182" t="s">
        <v>279</v>
      </c>
    </row>
    <row r="26" spans="1:4" s="33" customFormat="1" ht="23.25">
      <c r="A26" s="180" t="s">
        <v>299</v>
      </c>
      <c r="B26" s="69">
        <v>214000</v>
      </c>
      <c r="D26" s="182" t="s">
        <v>279</v>
      </c>
    </row>
    <row r="27" spans="1:4" s="33" customFormat="1" ht="23.25">
      <c r="A27" s="180" t="s">
        <v>300</v>
      </c>
      <c r="B27" s="69">
        <v>215000</v>
      </c>
      <c r="D27" s="173">
        <v>3208369.1</v>
      </c>
    </row>
    <row r="28" spans="1:4" s="33" customFormat="1" ht="23.25">
      <c r="A28" s="180" t="s">
        <v>301</v>
      </c>
      <c r="B28" s="69">
        <v>290001</v>
      </c>
      <c r="D28" s="182" t="s">
        <v>279</v>
      </c>
    </row>
    <row r="29" spans="1:4" s="33" customFormat="1" ht="23.25">
      <c r="A29" s="180" t="s">
        <v>302</v>
      </c>
      <c r="B29" s="69">
        <v>310000</v>
      </c>
      <c r="D29" s="173">
        <v>7362367.0899999999</v>
      </c>
    </row>
    <row r="30" spans="1:4" s="33" customFormat="1" ht="23.25">
      <c r="A30" s="180" t="s">
        <v>303</v>
      </c>
      <c r="B30" s="69">
        <v>320000</v>
      </c>
      <c r="D30" s="173">
        <v>11704483.289999999</v>
      </c>
    </row>
    <row r="31" spans="1:4" s="33" customFormat="1" ht="23.25">
      <c r="A31" s="180" t="s">
        <v>304</v>
      </c>
      <c r="B31" s="69">
        <v>511000</v>
      </c>
      <c r="C31" s="172">
        <v>1371456</v>
      </c>
      <c r="D31" s="69"/>
    </row>
    <row r="32" spans="1:4" s="33" customFormat="1" ht="23.25">
      <c r="A32" s="180" t="s">
        <v>305</v>
      </c>
      <c r="B32" s="69">
        <v>521000</v>
      </c>
      <c r="C32" s="172">
        <v>3175920</v>
      </c>
      <c r="D32" s="69"/>
    </row>
    <row r="33" spans="1:4" s="33" customFormat="1" ht="23.25">
      <c r="A33" s="180" t="s">
        <v>306</v>
      </c>
      <c r="B33" s="69">
        <v>522000</v>
      </c>
      <c r="C33" s="172">
        <v>7657575</v>
      </c>
      <c r="D33" s="69"/>
    </row>
    <row r="34" spans="1:4" s="33" customFormat="1" ht="23.25">
      <c r="A34" s="180" t="s">
        <v>307</v>
      </c>
      <c r="B34" s="69">
        <v>531000</v>
      </c>
      <c r="C34" s="172">
        <v>350397</v>
      </c>
      <c r="D34" s="69"/>
    </row>
    <row r="35" spans="1:4" s="33" customFormat="1" ht="23.25">
      <c r="A35" s="180" t="s">
        <v>308</v>
      </c>
      <c r="B35" s="69">
        <v>532000</v>
      </c>
      <c r="C35" s="172">
        <v>2931140.45</v>
      </c>
      <c r="D35" s="69"/>
    </row>
    <row r="36" spans="1:4" s="33" customFormat="1" ht="23.25">
      <c r="A36" s="180" t="s">
        <v>309</v>
      </c>
      <c r="B36" s="69">
        <v>533000</v>
      </c>
      <c r="C36" s="172">
        <v>4497397.0999999996</v>
      </c>
      <c r="D36" s="69"/>
    </row>
    <row r="37" spans="1:4" s="33" customFormat="1" ht="23.25">
      <c r="A37" s="180" t="s">
        <v>310</v>
      </c>
      <c r="B37" s="69">
        <v>534000</v>
      </c>
      <c r="C37" s="172">
        <v>487207.88</v>
      </c>
      <c r="D37" s="69"/>
    </row>
    <row r="38" spans="1:4" s="33" customFormat="1" ht="23.25">
      <c r="A38" s="180" t="s">
        <v>311</v>
      </c>
      <c r="B38" s="69">
        <v>541000</v>
      </c>
      <c r="C38" s="172">
        <v>631648</v>
      </c>
      <c r="D38" s="69"/>
    </row>
    <row r="39" spans="1:4" s="33" customFormat="1" ht="23.25">
      <c r="A39" s="180" t="s">
        <v>312</v>
      </c>
      <c r="B39" s="69">
        <v>542000</v>
      </c>
      <c r="C39" s="172">
        <v>7316600</v>
      </c>
      <c r="D39" s="69"/>
    </row>
    <row r="40" spans="1:4" s="33" customFormat="1" ht="23.25">
      <c r="A40" s="180" t="s">
        <v>313</v>
      </c>
      <c r="B40" s="69">
        <v>551000</v>
      </c>
      <c r="C40" s="188" t="s">
        <v>279</v>
      </c>
      <c r="D40" s="69"/>
    </row>
    <row r="41" spans="1:4" s="33" customFormat="1" ht="23.25">
      <c r="A41" s="180" t="s">
        <v>314</v>
      </c>
      <c r="B41" s="69">
        <v>561000</v>
      </c>
      <c r="C41" s="172">
        <v>492763.77</v>
      </c>
      <c r="D41" s="69"/>
    </row>
    <row r="42" spans="1:4" s="33" customFormat="1" ht="23.25">
      <c r="A42" s="70" t="s">
        <v>315</v>
      </c>
      <c r="B42" s="70"/>
      <c r="C42" s="174">
        <v>18382863.48</v>
      </c>
      <c r="D42" s="70"/>
    </row>
    <row r="43" spans="1:4" s="33" customFormat="1" ht="23.25">
      <c r="A43" s="189" t="s">
        <v>32</v>
      </c>
      <c r="B43" s="176"/>
      <c r="C43" s="175">
        <v>75181512.200000003</v>
      </c>
      <c r="D43" s="175">
        <v>75181512.200000003</v>
      </c>
    </row>
    <row r="46" spans="1:4" ht="23.25">
      <c r="A46" s="33" t="s">
        <v>386</v>
      </c>
      <c r="B46" s="33"/>
      <c r="C46" s="33" t="s">
        <v>74</v>
      </c>
      <c r="D46" s="33"/>
    </row>
    <row r="47" spans="1:4" ht="23.25">
      <c r="A47" s="33" t="s">
        <v>387</v>
      </c>
      <c r="B47" s="33"/>
      <c r="C47" s="33" t="s">
        <v>388</v>
      </c>
      <c r="D47" s="33"/>
    </row>
  </sheetData>
  <mergeCells count="3">
    <mergeCell ref="A1:D1"/>
    <mergeCell ref="A2:D2"/>
    <mergeCell ref="A3:D3"/>
  </mergeCells>
  <pageMargins left="0.32" right="0.24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78"/>
  <sheetViews>
    <sheetView topLeftCell="A76" workbookViewId="0">
      <selection activeCell="B81" sqref="B81"/>
    </sheetView>
  </sheetViews>
  <sheetFormatPr defaultRowHeight="14.25"/>
  <cols>
    <col min="1" max="1" width="7" customWidth="1"/>
    <col min="2" max="2" width="45.25" customWidth="1"/>
    <col min="3" max="3" width="9.375" bestFit="1" customWidth="1"/>
    <col min="4" max="5" width="17.875" customWidth="1"/>
  </cols>
  <sheetData>
    <row r="1" spans="1:5" s="33" customFormat="1" ht="23.25">
      <c r="A1" s="223" t="s">
        <v>0</v>
      </c>
      <c r="B1" s="223"/>
      <c r="C1" s="223"/>
      <c r="D1" s="223"/>
      <c r="E1" s="223"/>
    </row>
    <row r="2" spans="1:5" s="33" customFormat="1" ht="23.25">
      <c r="A2" s="223" t="s">
        <v>316</v>
      </c>
      <c r="B2" s="223"/>
      <c r="C2" s="223"/>
      <c r="D2" s="223"/>
      <c r="E2" s="223"/>
    </row>
    <row r="3" spans="1:5" s="33" customFormat="1" ht="23.25">
      <c r="A3" s="262" t="s">
        <v>317</v>
      </c>
      <c r="B3" s="262"/>
      <c r="C3" s="262"/>
      <c r="D3" s="262"/>
      <c r="E3" s="262"/>
    </row>
    <row r="4" spans="1:5" s="33" customFormat="1" ht="23.25">
      <c r="A4" s="177"/>
      <c r="B4" s="176"/>
      <c r="C4" s="37" t="s">
        <v>190</v>
      </c>
      <c r="D4" s="37" t="s">
        <v>318</v>
      </c>
      <c r="E4" s="37" t="s">
        <v>319</v>
      </c>
    </row>
    <row r="5" spans="1:5" s="33" customFormat="1" ht="23.25">
      <c r="A5" s="178" t="s">
        <v>320</v>
      </c>
      <c r="B5" s="179"/>
      <c r="C5" s="71">
        <v>410000</v>
      </c>
      <c r="D5" s="186">
        <v>1516000</v>
      </c>
      <c r="E5" s="186">
        <v>878802.09</v>
      </c>
    </row>
    <row r="6" spans="1:5" s="33" customFormat="1" ht="23.25">
      <c r="A6" s="180" t="s">
        <v>321</v>
      </c>
      <c r="B6" s="181"/>
      <c r="C6" s="69">
        <v>411000</v>
      </c>
      <c r="D6" s="182"/>
      <c r="E6" s="182"/>
    </row>
    <row r="7" spans="1:5" s="33" customFormat="1" ht="23.25">
      <c r="A7" s="180">
        <v>-1</v>
      </c>
      <c r="B7" s="181" t="s">
        <v>322</v>
      </c>
      <c r="C7" s="69">
        <v>411001</v>
      </c>
      <c r="D7" s="183">
        <v>100000</v>
      </c>
      <c r="E7" s="183">
        <v>54493.95</v>
      </c>
    </row>
    <row r="8" spans="1:5" s="33" customFormat="1" ht="23.25">
      <c r="A8" s="180">
        <v>-2</v>
      </c>
      <c r="B8" s="181" t="s">
        <v>323</v>
      </c>
      <c r="C8" s="69">
        <v>411002</v>
      </c>
      <c r="D8" s="183">
        <v>150000</v>
      </c>
      <c r="E8" s="183">
        <v>78519.100000000006</v>
      </c>
    </row>
    <row r="9" spans="1:5" s="33" customFormat="1" ht="23.25">
      <c r="A9" s="180">
        <v>-3</v>
      </c>
      <c r="B9" s="181" t="s">
        <v>324</v>
      </c>
      <c r="C9" s="69">
        <v>411003</v>
      </c>
      <c r="D9" s="182" t="s">
        <v>279</v>
      </c>
      <c r="E9" s="182" t="s">
        <v>279</v>
      </c>
    </row>
    <row r="10" spans="1:5" s="33" customFormat="1" ht="23.25">
      <c r="A10" s="256" t="s">
        <v>32</v>
      </c>
      <c r="B10" s="257"/>
      <c r="C10" s="69"/>
      <c r="D10" s="186">
        <v>250000</v>
      </c>
      <c r="E10" s="186">
        <v>133013.04999999999</v>
      </c>
    </row>
    <row r="11" spans="1:5" s="33" customFormat="1" ht="23.25">
      <c r="A11" s="180" t="s">
        <v>325</v>
      </c>
      <c r="B11" s="181"/>
      <c r="C11" s="69">
        <v>412000</v>
      </c>
      <c r="D11" s="182"/>
      <c r="E11" s="182"/>
    </row>
    <row r="12" spans="1:5" s="33" customFormat="1" ht="23.25">
      <c r="A12" s="180">
        <v>-1</v>
      </c>
      <c r="B12" s="181" t="s">
        <v>326</v>
      </c>
      <c r="C12" s="69">
        <v>412103</v>
      </c>
      <c r="D12" s="183">
        <v>10000</v>
      </c>
      <c r="E12" s="182" t="s">
        <v>279</v>
      </c>
    </row>
    <row r="13" spans="1:5" s="33" customFormat="1" ht="23.25">
      <c r="A13" s="180">
        <v>-2</v>
      </c>
      <c r="B13" s="181" t="s">
        <v>327</v>
      </c>
      <c r="C13" s="69">
        <v>412104</v>
      </c>
      <c r="D13" s="183">
        <v>10000</v>
      </c>
      <c r="E13" s="182" t="s">
        <v>279</v>
      </c>
    </row>
    <row r="14" spans="1:5" s="33" customFormat="1" ht="23.25">
      <c r="A14" s="180">
        <v>-2</v>
      </c>
      <c r="B14" s="181" t="s">
        <v>328</v>
      </c>
      <c r="C14" s="69">
        <v>412106</v>
      </c>
      <c r="D14" s="183">
        <v>10000</v>
      </c>
      <c r="E14" s="182">
        <v>270</v>
      </c>
    </row>
    <row r="15" spans="1:5" s="33" customFormat="1" ht="23.25">
      <c r="A15" s="180">
        <v>-3</v>
      </c>
      <c r="B15" s="181" t="s">
        <v>329</v>
      </c>
      <c r="C15" s="69">
        <v>412107</v>
      </c>
      <c r="D15" s="182" t="s">
        <v>279</v>
      </c>
      <c r="E15" s="182" t="s">
        <v>279</v>
      </c>
    </row>
    <row r="16" spans="1:5" s="33" customFormat="1" ht="23.25">
      <c r="A16" s="180">
        <v>-4</v>
      </c>
      <c r="B16" s="181" t="s">
        <v>330</v>
      </c>
      <c r="C16" s="69">
        <v>412109</v>
      </c>
      <c r="D16" s="182" t="s">
        <v>279</v>
      </c>
      <c r="E16" s="182" t="s">
        <v>279</v>
      </c>
    </row>
    <row r="17" spans="1:5" s="33" customFormat="1" ht="23.25">
      <c r="A17" s="180"/>
      <c r="B17" s="181" t="s">
        <v>331</v>
      </c>
      <c r="C17" s="69"/>
      <c r="D17" s="182"/>
      <c r="E17" s="182"/>
    </row>
    <row r="18" spans="1:5" s="33" customFormat="1" ht="23.25">
      <c r="A18" s="180">
        <v>-5</v>
      </c>
      <c r="B18" s="181" t="s">
        <v>332</v>
      </c>
      <c r="C18" s="69">
        <v>412111</v>
      </c>
      <c r="D18" s="182" t="s">
        <v>279</v>
      </c>
      <c r="E18" s="182" t="s">
        <v>279</v>
      </c>
    </row>
    <row r="19" spans="1:5" s="33" customFormat="1" ht="23.25">
      <c r="A19" s="180"/>
      <c r="B19" s="181" t="s">
        <v>333</v>
      </c>
      <c r="C19" s="69"/>
      <c r="D19" s="182"/>
      <c r="E19" s="182"/>
    </row>
    <row r="20" spans="1:5" s="33" customFormat="1" ht="23.25">
      <c r="A20" s="180">
        <v>-6</v>
      </c>
      <c r="B20" s="181" t="s">
        <v>334</v>
      </c>
      <c r="C20" s="69">
        <v>412128</v>
      </c>
      <c r="D20" s="183">
        <v>10000</v>
      </c>
      <c r="E20" s="182">
        <v>490</v>
      </c>
    </row>
    <row r="21" spans="1:5" s="33" customFormat="1" ht="23.25">
      <c r="A21" s="180">
        <v>-7</v>
      </c>
      <c r="B21" s="181" t="s">
        <v>335</v>
      </c>
      <c r="C21" s="69">
        <v>412199</v>
      </c>
      <c r="D21" s="183">
        <v>10000</v>
      </c>
      <c r="E21" s="182" t="s">
        <v>279</v>
      </c>
    </row>
    <row r="22" spans="1:5" s="33" customFormat="1" ht="23.25">
      <c r="A22" s="180">
        <v>-8</v>
      </c>
      <c r="B22" s="181" t="s">
        <v>336</v>
      </c>
      <c r="C22" s="69">
        <v>412202</v>
      </c>
      <c r="D22" s="182" t="s">
        <v>279</v>
      </c>
      <c r="E22" s="183">
        <v>3200</v>
      </c>
    </row>
    <row r="23" spans="1:5" s="33" customFormat="1" ht="23.25">
      <c r="A23" s="180">
        <v>-8</v>
      </c>
      <c r="B23" s="181" t="s">
        <v>337</v>
      </c>
      <c r="C23" s="69">
        <v>412210</v>
      </c>
      <c r="D23" s="183">
        <v>200000</v>
      </c>
      <c r="E23" s="183">
        <v>431381.46</v>
      </c>
    </row>
    <row r="24" spans="1:5" s="33" customFormat="1" ht="23.25">
      <c r="A24" s="180"/>
      <c r="B24" s="181" t="s">
        <v>338</v>
      </c>
      <c r="C24" s="69">
        <v>412299</v>
      </c>
      <c r="D24" s="183">
        <v>6000</v>
      </c>
      <c r="E24" s="182">
        <v>847</v>
      </c>
    </row>
    <row r="25" spans="1:5" s="33" customFormat="1" ht="23.25">
      <c r="A25" s="180">
        <v>-9</v>
      </c>
      <c r="B25" s="181" t="s">
        <v>339</v>
      </c>
      <c r="C25" s="69">
        <v>412301</v>
      </c>
      <c r="D25" s="182" t="s">
        <v>279</v>
      </c>
      <c r="E25" s="182" t="s">
        <v>279</v>
      </c>
    </row>
    <row r="26" spans="1:5" s="33" customFormat="1" ht="23.25">
      <c r="A26" s="180">
        <v>-10</v>
      </c>
      <c r="B26" s="181" t="s">
        <v>340</v>
      </c>
      <c r="C26" s="69">
        <v>412303</v>
      </c>
      <c r="D26" s="182" t="s">
        <v>279</v>
      </c>
      <c r="E26" s="182" t="s">
        <v>279</v>
      </c>
    </row>
    <row r="27" spans="1:5" s="33" customFormat="1" ht="23.25">
      <c r="A27" s="180"/>
      <c r="B27" s="181" t="s">
        <v>341</v>
      </c>
      <c r="C27" s="69"/>
      <c r="D27" s="182"/>
      <c r="E27" s="182"/>
    </row>
    <row r="28" spans="1:5" s="33" customFormat="1" ht="23.25">
      <c r="A28" s="180">
        <v>-11</v>
      </c>
      <c r="B28" s="181" t="s">
        <v>342</v>
      </c>
      <c r="C28" s="69">
        <v>412306</v>
      </c>
      <c r="D28" s="182" t="s">
        <v>279</v>
      </c>
      <c r="E28" s="182" t="s">
        <v>279</v>
      </c>
    </row>
    <row r="29" spans="1:5" s="33" customFormat="1" ht="23.25">
      <c r="A29" s="180">
        <v>-12</v>
      </c>
      <c r="B29" s="181" t="s">
        <v>343</v>
      </c>
      <c r="C29" s="69">
        <v>412307</v>
      </c>
      <c r="D29" s="183">
        <v>10000</v>
      </c>
      <c r="E29" s="183">
        <v>3209.25</v>
      </c>
    </row>
    <row r="30" spans="1:5" s="33" customFormat="1" ht="23.25">
      <c r="A30" s="180">
        <v>-13</v>
      </c>
      <c r="B30" s="181" t="s">
        <v>344</v>
      </c>
      <c r="C30" s="69">
        <v>412399</v>
      </c>
      <c r="D30" s="182" t="s">
        <v>279</v>
      </c>
      <c r="E30" s="183">
        <v>1530</v>
      </c>
    </row>
    <row r="31" spans="1:5" s="33" customFormat="1" ht="23.25">
      <c r="A31" s="256" t="s">
        <v>32</v>
      </c>
      <c r="B31" s="257"/>
      <c r="C31" s="69"/>
      <c r="D31" s="186">
        <v>266000</v>
      </c>
      <c r="E31" s="186">
        <v>440927.71</v>
      </c>
    </row>
    <row r="32" spans="1:5" s="33" customFormat="1" ht="23.25">
      <c r="A32" s="180" t="s">
        <v>345</v>
      </c>
      <c r="B32" s="181"/>
      <c r="C32" s="69">
        <v>413000</v>
      </c>
      <c r="D32" s="182"/>
      <c r="E32" s="182"/>
    </row>
    <row r="33" spans="1:5" s="33" customFormat="1" ht="23.25">
      <c r="A33" s="180">
        <v>-1</v>
      </c>
      <c r="B33" s="181" t="s">
        <v>346</v>
      </c>
      <c r="C33" s="69">
        <v>413003</v>
      </c>
      <c r="D33" s="183">
        <v>50000</v>
      </c>
      <c r="E33" s="183">
        <v>154189.82999999999</v>
      </c>
    </row>
    <row r="34" spans="1:5" s="33" customFormat="1" ht="23.25">
      <c r="A34" s="180">
        <v>-2</v>
      </c>
      <c r="B34" s="181" t="s">
        <v>347</v>
      </c>
      <c r="C34" s="69">
        <v>413999</v>
      </c>
      <c r="D34" s="183">
        <v>100000</v>
      </c>
      <c r="E34" s="183">
        <v>6010.6</v>
      </c>
    </row>
    <row r="35" spans="1:5" s="33" customFormat="1" ht="23.25">
      <c r="A35" s="180" t="s">
        <v>32</v>
      </c>
      <c r="B35" s="181"/>
      <c r="C35" s="69"/>
      <c r="D35" s="183">
        <v>150000</v>
      </c>
      <c r="E35" s="183">
        <v>160200.43</v>
      </c>
    </row>
    <row r="36" spans="1:5" s="33" customFormat="1" ht="23.25">
      <c r="A36" s="180" t="s">
        <v>348</v>
      </c>
      <c r="B36" s="181"/>
      <c r="C36" s="69">
        <v>414000</v>
      </c>
      <c r="D36" s="182"/>
      <c r="E36" s="182"/>
    </row>
    <row r="37" spans="1:5" s="33" customFormat="1" ht="23.25">
      <c r="A37" s="180">
        <v>-1</v>
      </c>
      <c r="B37" s="181" t="s">
        <v>349</v>
      </c>
      <c r="C37" s="69">
        <v>414001</v>
      </c>
      <c r="D37" s="183">
        <v>100000</v>
      </c>
      <c r="E37" s="183">
        <v>79722.899999999994</v>
      </c>
    </row>
    <row r="38" spans="1:5" s="33" customFormat="1" ht="23.25">
      <c r="A38" s="180">
        <v>-2</v>
      </c>
      <c r="B38" s="181" t="s">
        <v>233</v>
      </c>
      <c r="C38" s="69">
        <v>414006</v>
      </c>
      <c r="D38" s="183">
        <v>100000</v>
      </c>
      <c r="E38" s="183">
        <v>25895</v>
      </c>
    </row>
    <row r="39" spans="1:5" s="33" customFormat="1" ht="23.25">
      <c r="A39" s="180">
        <v>-3</v>
      </c>
      <c r="B39" s="181" t="s">
        <v>350</v>
      </c>
      <c r="C39" s="69">
        <v>414999</v>
      </c>
      <c r="D39" s="183">
        <v>200000</v>
      </c>
      <c r="E39" s="182" t="s">
        <v>279</v>
      </c>
    </row>
    <row r="40" spans="1:5" s="33" customFormat="1" ht="23.25">
      <c r="A40" s="180" t="s">
        <v>32</v>
      </c>
      <c r="B40" s="181"/>
      <c r="C40" s="69"/>
      <c r="D40" s="183">
        <v>400000</v>
      </c>
      <c r="E40" s="183">
        <v>105617.9</v>
      </c>
    </row>
    <row r="41" spans="1:5" s="33" customFormat="1" ht="23.25">
      <c r="A41" s="180" t="s">
        <v>351</v>
      </c>
      <c r="B41" s="181"/>
      <c r="C41" s="69">
        <v>415000</v>
      </c>
      <c r="D41" s="182"/>
      <c r="E41" s="182"/>
    </row>
    <row r="42" spans="1:5" s="33" customFormat="1" ht="23.25">
      <c r="A42" s="180">
        <v>-1</v>
      </c>
      <c r="B42" s="181" t="s">
        <v>352</v>
      </c>
      <c r="C42" s="69">
        <v>415002</v>
      </c>
      <c r="D42" s="182" t="s">
        <v>279</v>
      </c>
      <c r="E42" s="182" t="s">
        <v>279</v>
      </c>
    </row>
    <row r="43" spans="1:5" s="33" customFormat="1" ht="23.25">
      <c r="A43" s="180">
        <v>-2</v>
      </c>
      <c r="B43" s="181" t="s">
        <v>353</v>
      </c>
      <c r="C43" s="69">
        <v>415004</v>
      </c>
      <c r="D43" s="183">
        <v>300000</v>
      </c>
      <c r="E43" s="183">
        <v>12200</v>
      </c>
    </row>
    <row r="44" spans="1:5" s="33" customFormat="1" ht="23.25">
      <c r="A44" s="180">
        <v>-3</v>
      </c>
      <c r="B44" s="181" t="s">
        <v>354</v>
      </c>
      <c r="C44" s="69">
        <v>415007</v>
      </c>
      <c r="D44" s="182" t="s">
        <v>279</v>
      </c>
      <c r="E44" s="182" t="s">
        <v>279</v>
      </c>
    </row>
    <row r="45" spans="1:5" s="33" customFormat="1" ht="23.25">
      <c r="A45" s="180">
        <v>-4</v>
      </c>
      <c r="B45" s="181" t="s">
        <v>355</v>
      </c>
      <c r="C45" s="69">
        <v>415999</v>
      </c>
      <c r="D45" s="183">
        <v>150000</v>
      </c>
      <c r="E45" s="183">
        <v>26843</v>
      </c>
    </row>
    <row r="46" spans="1:5" s="33" customFormat="1" ht="23.25">
      <c r="A46" s="256" t="s">
        <v>32</v>
      </c>
      <c r="B46" s="257"/>
      <c r="C46" s="69"/>
      <c r="D46" s="186">
        <v>450000</v>
      </c>
      <c r="E46" s="186">
        <v>39043</v>
      </c>
    </row>
    <row r="47" spans="1:5" s="33" customFormat="1" ht="23.25">
      <c r="A47" s="180" t="s">
        <v>356</v>
      </c>
      <c r="B47" s="181"/>
      <c r="C47" s="69">
        <v>416000</v>
      </c>
      <c r="D47" s="182"/>
      <c r="E47" s="182"/>
    </row>
    <row r="48" spans="1:5" s="33" customFormat="1" ht="23.25">
      <c r="A48" s="180">
        <v>-1</v>
      </c>
      <c r="B48" s="181" t="s">
        <v>357</v>
      </c>
      <c r="C48" s="69">
        <v>416001</v>
      </c>
      <c r="D48" s="182" t="s">
        <v>279</v>
      </c>
      <c r="E48" s="182" t="s">
        <v>279</v>
      </c>
    </row>
    <row r="49" spans="1:5" s="33" customFormat="1" ht="23.25">
      <c r="A49" s="180" t="s">
        <v>32</v>
      </c>
      <c r="B49" s="181"/>
      <c r="C49" s="69"/>
      <c r="D49" s="182" t="s">
        <v>279</v>
      </c>
      <c r="E49" s="182" t="s">
        <v>279</v>
      </c>
    </row>
    <row r="50" spans="1:5" s="33" customFormat="1" ht="23.25">
      <c r="A50" s="180" t="s">
        <v>358</v>
      </c>
      <c r="B50" s="181"/>
      <c r="C50" s="69">
        <v>420000</v>
      </c>
      <c r="D50" s="182"/>
      <c r="E50" s="182"/>
    </row>
    <row r="51" spans="1:5" s="33" customFormat="1" ht="23.25">
      <c r="A51" s="180" t="s">
        <v>359</v>
      </c>
      <c r="B51" s="181"/>
      <c r="C51" s="69">
        <v>421000</v>
      </c>
      <c r="D51" s="182"/>
      <c r="E51" s="182"/>
    </row>
    <row r="52" spans="1:5" s="33" customFormat="1" ht="23.25">
      <c r="A52" s="180">
        <v>-1</v>
      </c>
      <c r="B52" s="181" t="s">
        <v>360</v>
      </c>
      <c r="C52" s="69">
        <v>421001</v>
      </c>
      <c r="D52" s="183">
        <v>500000</v>
      </c>
      <c r="E52" s="183">
        <v>533120.72</v>
      </c>
    </row>
    <row r="53" spans="1:5" s="33" customFormat="1" ht="23.25">
      <c r="A53" s="180">
        <v>-2</v>
      </c>
      <c r="B53" s="181" t="s">
        <v>361</v>
      </c>
      <c r="C53" s="69">
        <v>421002</v>
      </c>
      <c r="D53" s="183">
        <v>9000000</v>
      </c>
      <c r="E53" s="183">
        <v>8270929.5899999999</v>
      </c>
    </row>
    <row r="54" spans="1:5" s="33" customFormat="1" ht="23.25">
      <c r="A54" s="180">
        <v>-3</v>
      </c>
      <c r="B54" s="181" t="s">
        <v>362</v>
      </c>
      <c r="C54" s="69">
        <v>421004</v>
      </c>
      <c r="D54" s="183">
        <v>4000000</v>
      </c>
      <c r="E54" s="183">
        <v>3830787.27</v>
      </c>
    </row>
    <row r="55" spans="1:5" s="33" customFormat="1" ht="23.25">
      <c r="A55" s="180">
        <v>-4</v>
      </c>
      <c r="B55" s="181" t="s">
        <v>363</v>
      </c>
      <c r="C55" s="69">
        <v>421005</v>
      </c>
      <c r="D55" s="183">
        <v>200000</v>
      </c>
      <c r="E55" s="183">
        <v>149635.1</v>
      </c>
    </row>
    <row r="56" spans="1:5" s="33" customFormat="1" ht="23.25">
      <c r="A56" s="180">
        <v>-5</v>
      </c>
      <c r="B56" s="181" t="s">
        <v>364</v>
      </c>
      <c r="C56" s="69">
        <v>421006</v>
      </c>
      <c r="D56" s="183">
        <v>2000000</v>
      </c>
      <c r="E56" s="183">
        <v>1958853.32</v>
      </c>
    </row>
    <row r="57" spans="1:5" s="33" customFormat="1" ht="23.25">
      <c r="A57" s="180">
        <v>-6</v>
      </c>
      <c r="B57" s="181" t="s">
        <v>365</v>
      </c>
      <c r="C57" s="69">
        <v>421007</v>
      </c>
      <c r="D57" s="183">
        <v>2880000</v>
      </c>
      <c r="E57" s="183">
        <v>4209856.8600000003</v>
      </c>
    </row>
    <row r="58" spans="1:5" s="33" customFormat="1" ht="23.25">
      <c r="A58" s="180">
        <v>-7</v>
      </c>
      <c r="B58" s="181" t="s">
        <v>366</v>
      </c>
      <c r="C58" s="69">
        <v>421008</v>
      </c>
      <c r="D58" s="183">
        <v>4000</v>
      </c>
      <c r="E58" s="182"/>
    </row>
    <row r="59" spans="1:5" s="33" customFormat="1" ht="23.25">
      <c r="A59" s="180">
        <v>-8</v>
      </c>
      <c r="B59" s="181" t="s">
        <v>367</v>
      </c>
      <c r="C59" s="69">
        <v>421012</v>
      </c>
      <c r="D59" s="183">
        <v>100000</v>
      </c>
      <c r="E59" s="183">
        <v>137647.85999999999</v>
      </c>
    </row>
    <row r="60" spans="1:5" s="33" customFormat="1" ht="23.25">
      <c r="A60" s="180">
        <v>-9</v>
      </c>
      <c r="B60" s="181" t="s">
        <v>368</v>
      </c>
      <c r="C60" s="69">
        <v>421013</v>
      </c>
      <c r="D60" s="183">
        <v>300000</v>
      </c>
      <c r="E60" s="183">
        <v>65901.91</v>
      </c>
    </row>
    <row r="61" spans="1:5" s="33" customFormat="1" ht="23.25">
      <c r="A61" s="180">
        <v>-10</v>
      </c>
      <c r="B61" s="181" t="s">
        <v>369</v>
      </c>
      <c r="C61" s="69">
        <v>421015</v>
      </c>
      <c r="D61" s="183">
        <v>2500000</v>
      </c>
      <c r="E61" s="183">
        <v>1093666</v>
      </c>
    </row>
    <row r="62" spans="1:5" s="33" customFormat="1" ht="23.25">
      <c r="A62" s="180"/>
      <c r="B62" s="181" t="s">
        <v>370</v>
      </c>
      <c r="C62" s="69"/>
      <c r="D62" s="182"/>
      <c r="E62" s="182"/>
    </row>
    <row r="63" spans="1:5" s="33" customFormat="1" ht="23.25">
      <c r="A63" s="256" t="s">
        <v>32</v>
      </c>
      <c r="B63" s="257"/>
      <c r="C63" s="69"/>
      <c r="D63" s="186">
        <v>21484000</v>
      </c>
      <c r="E63" s="186">
        <v>20250398.629999999</v>
      </c>
    </row>
    <row r="64" spans="1:5" s="33" customFormat="1" ht="23.25">
      <c r="A64" s="180" t="s">
        <v>371</v>
      </c>
      <c r="B64" s="181"/>
      <c r="C64" s="69">
        <v>430000</v>
      </c>
      <c r="D64" s="182"/>
      <c r="E64" s="182"/>
    </row>
    <row r="65" spans="1:5" s="33" customFormat="1" ht="23.25">
      <c r="A65" s="180" t="s">
        <v>372</v>
      </c>
      <c r="B65" s="181"/>
      <c r="C65" s="69">
        <v>431000</v>
      </c>
      <c r="D65" s="182"/>
      <c r="E65" s="182"/>
    </row>
    <row r="66" spans="1:5" s="33" customFormat="1" ht="23.25">
      <c r="A66" s="180">
        <v>-1</v>
      </c>
      <c r="B66" s="181" t="s">
        <v>373</v>
      </c>
      <c r="C66" s="69">
        <v>431001</v>
      </c>
      <c r="D66" s="183">
        <v>1800000</v>
      </c>
      <c r="E66" s="182" t="s">
        <v>279</v>
      </c>
    </row>
    <row r="67" spans="1:5" s="33" customFormat="1" ht="23.25">
      <c r="A67" s="180">
        <v>-2</v>
      </c>
      <c r="B67" s="181" t="s">
        <v>374</v>
      </c>
      <c r="C67" s="69">
        <v>431002</v>
      </c>
      <c r="D67" s="183">
        <v>10000000</v>
      </c>
      <c r="E67" s="183">
        <v>10196560</v>
      </c>
    </row>
    <row r="68" spans="1:5" s="33" customFormat="1" ht="23.25">
      <c r="A68" s="180"/>
      <c r="B68" s="181" t="s">
        <v>375</v>
      </c>
      <c r="C68" s="69"/>
      <c r="D68" s="182"/>
      <c r="E68" s="182"/>
    </row>
    <row r="69" spans="1:5" s="33" customFormat="1" ht="23.25">
      <c r="A69" s="256" t="s">
        <v>32</v>
      </c>
      <c r="B69" s="257"/>
      <c r="C69" s="69"/>
      <c r="D69" s="186">
        <v>11800000</v>
      </c>
      <c r="E69" s="186">
        <v>10196560</v>
      </c>
    </row>
    <row r="70" spans="1:5" s="33" customFormat="1" ht="23.25">
      <c r="A70" s="180" t="s">
        <v>376</v>
      </c>
      <c r="B70" s="181"/>
      <c r="C70" s="69">
        <v>440000</v>
      </c>
      <c r="D70" s="182"/>
      <c r="E70" s="182"/>
    </row>
    <row r="71" spans="1:5" s="33" customFormat="1" ht="23.25">
      <c r="A71" s="180" t="s">
        <v>377</v>
      </c>
      <c r="B71" s="181"/>
      <c r="C71" s="69">
        <v>441000</v>
      </c>
      <c r="D71" s="182"/>
      <c r="E71" s="182"/>
    </row>
    <row r="72" spans="1:5" s="33" customFormat="1" ht="23.25">
      <c r="A72" s="180">
        <v>-1</v>
      </c>
      <c r="B72" s="181" t="s">
        <v>378</v>
      </c>
      <c r="C72" s="69">
        <v>441001</v>
      </c>
      <c r="D72" s="182" t="s">
        <v>279</v>
      </c>
      <c r="E72" s="183">
        <v>13166597</v>
      </c>
    </row>
    <row r="73" spans="1:5" s="33" customFormat="1" ht="23.25">
      <c r="A73" s="180"/>
      <c r="B73" s="181" t="s">
        <v>379</v>
      </c>
      <c r="C73" s="69"/>
      <c r="D73" s="182"/>
      <c r="E73" s="182"/>
    </row>
    <row r="74" spans="1:5" s="33" customFormat="1" ht="23.25">
      <c r="A74" s="180">
        <v>-2</v>
      </c>
      <c r="B74" s="181" t="s">
        <v>380</v>
      </c>
      <c r="C74" s="69">
        <v>441002</v>
      </c>
      <c r="D74" s="182" t="s">
        <v>279</v>
      </c>
      <c r="E74" s="183">
        <v>5234460</v>
      </c>
    </row>
    <row r="75" spans="1:5" s="33" customFormat="1" ht="23.25">
      <c r="A75" s="180"/>
      <c r="B75" s="181"/>
      <c r="C75" s="69"/>
      <c r="D75" s="182"/>
      <c r="E75" s="182"/>
    </row>
    <row r="76" spans="1:5" s="33" customFormat="1" ht="23.25">
      <c r="A76" s="258" t="s">
        <v>32</v>
      </c>
      <c r="B76" s="259"/>
      <c r="C76" s="70"/>
      <c r="D76" s="184" t="s">
        <v>279</v>
      </c>
      <c r="E76" s="185">
        <v>18401057</v>
      </c>
    </row>
    <row r="77" spans="1:5" s="33" customFormat="1" ht="24" thickBot="1">
      <c r="A77" s="225" t="s">
        <v>381</v>
      </c>
      <c r="B77" s="260"/>
      <c r="C77" s="261"/>
      <c r="D77" s="187">
        <v>34800000</v>
      </c>
      <c r="E77" s="187">
        <v>49726817.719999999</v>
      </c>
    </row>
    <row r="78" spans="1:5" ht="15" thickTop="1"/>
  </sheetData>
  <mergeCells count="10">
    <mergeCell ref="A63:B63"/>
    <mergeCell ref="A69:B69"/>
    <mergeCell ref="A76:B76"/>
    <mergeCell ref="A77:C77"/>
    <mergeCell ref="A1:E1"/>
    <mergeCell ref="A2:E2"/>
    <mergeCell ref="A3:E3"/>
    <mergeCell ref="A10:B10"/>
    <mergeCell ref="A31:B31"/>
    <mergeCell ref="A46:B4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3" sqref="B3"/>
    </sheetView>
  </sheetViews>
  <sheetFormatPr defaultRowHeight="14.25"/>
  <cols>
    <col min="1" max="1" width="59.25" customWidth="1"/>
    <col min="2" max="2" width="20.125" customWidth="1"/>
  </cols>
  <sheetData>
    <row r="1" spans="1:2" s="33" customFormat="1" ht="25.5" customHeight="1">
      <c r="A1" s="229" t="s">
        <v>382</v>
      </c>
      <c r="B1" s="263"/>
    </row>
    <row r="2" spans="1:2" s="33" customFormat="1" ht="22.5" customHeight="1">
      <c r="A2" s="33" t="s">
        <v>244</v>
      </c>
      <c r="B2" s="40">
        <v>196000</v>
      </c>
    </row>
    <row r="3" spans="1:2" s="33" customFormat="1" ht="22.5" customHeight="1">
      <c r="A3" s="33" t="s">
        <v>245</v>
      </c>
      <c r="B3" s="40">
        <v>44800</v>
      </c>
    </row>
    <row r="4" spans="1:2" s="33" customFormat="1" ht="22.5" customHeight="1">
      <c r="A4" s="33" t="s">
        <v>383</v>
      </c>
      <c r="B4" s="40">
        <v>9151.6</v>
      </c>
    </row>
    <row r="5" spans="1:2" s="33" customFormat="1" ht="22.5" customHeight="1">
      <c r="A5" s="33" t="s">
        <v>384</v>
      </c>
      <c r="B5" s="40">
        <v>18000</v>
      </c>
    </row>
    <row r="6" spans="1:2" s="33" customFormat="1" ht="22.5" customHeight="1">
      <c r="A6" s="33" t="s">
        <v>246</v>
      </c>
      <c r="B6" s="40">
        <v>4280</v>
      </c>
    </row>
    <row r="7" spans="1:2" s="33" customFormat="1" ht="22.5" customHeight="1">
      <c r="A7" s="33" t="s">
        <v>385</v>
      </c>
      <c r="B7" s="40">
        <v>278271</v>
      </c>
    </row>
    <row r="8" spans="1:2" s="33" customFormat="1" ht="24" thickBot="1">
      <c r="A8" s="67" t="s">
        <v>32</v>
      </c>
      <c r="B8" s="44">
        <f>SUM(B2:B7)</f>
        <v>550502.6</v>
      </c>
    </row>
    <row r="9" spans="1:2" ht="15" thickTop="1"/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J16" sqref="I16:J16"/>
    </sheetView>
  </sheetViews>
  <sheetFormatPr defaultRowHeight="14.25"/>
  <cols>
    <col min="1" max="1" width="11.5" customWidth="1"/>
    <col min="5" max="5" width="14.125" customWidth="1"/>
    <col min="6" max="6" width="15.75" bestFit="1" customWidth="1"/>
  </cols>
  <sheetData>
    <row r="1" spans="1:6" s="49" customFormat="1" ht="23.25">
      <c r="A1" s="229" t="s">
        <v>0</v>
      </c>
      <c r="B1" s="229"/>
      <c r="C1" s="229"/>
      <c r="D1" s="229"/>
      <c r="E1" s="229"/>
      <c r="F1" s="229"/>
    </row>
    <row r="2" spans="1:6" s="49" customFormat="1" ht="23.25">
      <c r="A2" s="229" t="s">
        <v>1</v>
      </c>
      <c r="B2" s="229"/>
      <c r="C2" s="229"/>
      <c r="D2" s="229"/>
      <c r="E2" s="229"/>
      <c r="F2" s="229"/>
    </row>
    <row r="3" spans="1:6" s="49" customFormat="1" ht="23.25">
      <c r="A3" s="229" t="s">
        <v>435</v>
      </c>
      <c r="B3" s="229"/>
      <c r="C3" s="229"/>
      <c r="D3" s="229"/>
      <c r="E3" s="229"/>
      <c r="F3" s="229"/>
    </row>
    <row r="4" spans="1:6" s="49" customFormat="1" ht="23.25">
      <c r="F4" s="50" t="s">
        <v>48</v>
      </c>
    </row>
    <row r="5" spans="1:6" s="49" customFormat="1" ht="23.25">
      <c r="A5" s="49" t="s">
        <v>460</v>
      </c>
    </row>
    <row r="6" spans="1:6" s="33" customFormat="1" ht="23.25">
      <c r="B6" s="33" t="s">
        <v>453</v>
      </c>
      <c r="F6" s="40">
        <v>38000</v>
      </c>
    </row>
    <row r="7" spans="1:6" s="33" customFormat="1" ht="23.25">
      <c r="B7" s="33" t="s">
        <v>454</v>
      </c>
      <c r="F7" s="40">
        <v>28000</v>
      </c>
    </row>
    <row r="8" spans="1:6" s="33" customFormat="1" ht="23.25">
      <c r="B8" s="33" t="s">
        <v>455</v>
      </c>
      <c r="F8" s="40">
        <v>40000</v>
      </c>
    </row>
    <row r="9" spans="1:6" s="33" customFormat="1" ht="23.25">
      <c r="B9" s="33" t="s">
        <v>456</v>
      </c>
      <c r="F9" s="40">
        <v>80000</v>
      </c>
    </row>
    <row r="10" spans="1:6" s="33" customFormat="1" ht="23.25">
      <c r="B10" s="33" t="s">
        <v>457</v>
      </c>
      <c r="F10" s="40">
        <v>20000</v>
      </c>
    </row>
    <row r="11" spans="1:6" s="33" customFormat="1" ht="23.25">
      <c r="B11" s="33" t="s">
        <v>458</v>
      </c>
      <c r="F11" s="40">
        <v>40000</v>
      </c>
    </row>
    <row r="12" spans="1:6" s="33" customFormat="1" ht="23.25">
      <c r="B12" s="33" t="s">
        <v>459</v>
      </c>
      <c r="F12" s="40">
        <v>100000</v>
      </c>
    </row>
    <row r="13" spans="1:6" s="33" customFormat="1" ht="24" thickBot="1">
      <c r="C13" s="49" t="s">
        <v>32</v>
      </c>
      <c r="D13" s="49"/>
      <c r="E13" s="49"/>
      <c r="F13" s="215">
        <f>SUM(F6:F12)</f>
        <v>346000</v>
      </c>
    </row>
    <row r="14" spans="1:6" ht="15" thickTop="1"/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18</vt:i4>
      </vt:variant>
    </vt:vector>
  </HeadingPairs>
  <TitlesOfParts>
    <vt:vector size="18" baseType="lpstr">
      <vt:lpstr>งบแสดงฐานะการเงิน</vt:lpstr>
      <vt:lpstr>งบแสดงผลการดำเนินงาน</vt:lpstr>
      <vt:lpstr>งบทรัพย์สิน</vt:lpstr>
      <vt:lpstr>หมายเหตุ 3 </vt:lpstr>
      <vt:lpstr>หมายเหตุ 5</vt:lpstr>
      <vt:lpstr>หมายเหตุ 8</vt:lpstr>
      <vt:lpstr>รายจ่ายเงินทุนสำรองเงินสะสม</vt:lpstr>
      <vt:lpstr>รายจ่ายเงินสะสม</vt:lpstr>
      <vt:lpstr>หมายเหตุ 7</vt:lpstr>
      <vt:lpstr>หมายเหตุ 6</vt:lpstr>
      <vt:lpstr>งบแสดงผลการดำเนินงานเงินสะสม</vt:lpstr>
      <vt:lpstr>งบทดลองหลังปิดบัญชี</vt:lpstr>
      <vt:lpstr>รับ-จ่าย 59</vt:lpstr>
      <vt:lpstr>งบทดลองก่อนปิดบัญชี</vt:lpstr>
      <vt:lpstr>รายรับจริง</vt:lpstr>
      <vt:lpstr>รายละเอียดเงินรอคืนจังหวัด</vt:lpstr>
      <vt:lpstr>ลน.เศรษฐกิจชุมชน</vt:lpstr>
      <vt:lpstr>Sheet2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cp:lastPrinted>2018-01-31T08:34:17Z</cp:lastPrinted>
  <dcterms:created xsi:type="dcterms:W3CDTF">2016-09-16T06:09:50Z</dcterms:created>
  <dcterms:modified xsi:type="dcterms:W3CDTF">2018-01-31T09:03:03Z</dcterms:modified>
</cp:coreProperties>
</file>